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80" windowHeight="9435" tabRatio="855" activeTab="2"/>
  </bookViews>
  <sheets>
    <sheet name="CompareHistory" sheetId="1" r:id="rId1"/>
    <sheet name="UnitPrices" sheetId="2" r:id="rId2"/>
    <sheet name="CostSummary" sheetId="3" r:id="rId3"/>
    <sheet name="Bldg Area Summary" sheetId="4" r:id="rId4"/>
    <sheet name="Sitework" sheetId="5" r:id="rId5"/>
    <sheet name="Walls" sheetId="6" r:id="rId6"/>
    <sheet name="Doors" sheetId="7" r:id="rId7"/>
    <sheet name="Windows" sheetId="8" r:id="rId8"/>
    <sheet name="Roof" sheetId="9" r:id="rId9"/>
    <sheet name="Casework-" sheetId="10" r:id="rId10"/>
    <sheet name="Slabs&amp;Floors" sheetId="11" r:id="rId11"/>
    <sheet name="SpecEquip" sheetId="12" r:id="rId12"/>
    <sheet name="Wall Finishes" sheetId="13" r:id="rId13"/>
    <sheet name="Floor-Finishes" sheetId="14" r:id="rId14"/>
    <sheet name="Ceilings-" sheetId="15" r:id="rId15"/>
    <sheet name="PlumbingFixtures" sheetId="16" r:id="rId16"/>
    <sheet name="Furnishings" sheetId="17" r:id="rId17"/>
    <sheet name="LightingFixtures" sheetId="18" r:id="rId18"/>
    <sheet name="StructuralColumns&amp;Beams" sheetId="19" r:id="rId19"/>
    <sheet name="AssemblyCodes" sheetId="20" r:id="rId20"/>
    <sheet name="Roof Support" sheetId="21" r:id="rId21"/>
  </sheets>
  <externalReferences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ssemblyCodes">'AssemblyCodes'!$A$1:$B$796</definedName>
    <definedName name="Casework">#REF!</definedName>
    <definedName name="CaseworkTypes">#REF!</definedName>
    <definedName name="Ceilings">#REF!</definedName>
    <definedName name="CeilingTypes">#REF!</definedName>
    <definedName name="Columns">#REF!</definedName>
    <definedName name="ColumnTypes">#REF!</definedName>
    <definedName name="CurtainPanels">#REF!</definedName>
    <definedName name="CurtainPanelTypes">#REF!</definedName>
    <definedName name="CurtainWallMullions">#REF!</definedName>
    <definedName name="CurtainWallMullionTypes">#REF!</definedName>
    <definedName name="Doors">#REF!</definedName>
    <definedName name="DoorTypes">#REF!</definedName>
    <definedName name="ElectricalEquipment">#REF!</definedName>
    <definedName name="ElectricalEquipmentTypes">#REF!</definedName>
    <definedName name="ElectricalFixtures">#REF!</definedName>
    <definedName name="ElectricalFixtureTypes">#REF!</definedName>
    <definedName name="Floors">#REF!</definedName>
    <definedName name="FloorTypes">#REF!</definedName>
    <definedName name="Furniture">#REF!</definedName>
    <definedName name="FurnitureSystems">#REF!</definedName>
    <definedName name="FurnitureSystemTypes">#REF!</definedName>
    <definedName name="FurnitureTypes">#REF!</definedName>
    <definedName name="GenericModels">#REF!</definedName>
    <definedName name="GenericModelTypes">#REF!</definedName>
    <definedName name="Levels">#REF!</definedName>
    <definedName name="LightingFixtures">'LightingFixtures'!$C$1:$J$1</definedName>
    <definedName name="LightingFixtureTypes">#REF!</definedName>
    <definedName name="MechanicalEquipment">#REF!</definedName>
    <definedName name="MechanicalEquipmentTypes">#REF!</definedName>
    <definedName name="Parking">#REF!</definedName>
    <definedName name="ParkingTypes">#REF!</definedName>
    <definedName name="PlumbingFixtures">'PlumbingFixtures'!$C$1:$L$41</definedName>
    <definedName name="PlumbingFixtureTypes">#REF!</definedName>
    <definedName name="Railings">#REF!</definedName>
    <definedName name="RailingTypes">#REF!</definedName>
    <definedName name="Ramps">#REF!</definedName>
    <definedName name="RampTypes">#REF!</definedName>
    <definedName name="Roofs">#REF!</definedName>
    <definedName name="RoofTypes">#REF!</definedName>
    <definedName name="Rooms">#REF!</definedName>
    <definedName name="SpecialtyEquipment" localSheetId="10">'Slabs&amp;Floors'!$F$1:$O$13</definedName>
    <definedName name="SpecialtyEquipment">'SpecEquip'!$B$1:$J$13</definedName>
    <definedName name="SpecialtyEquipmentTypes">#REF!</definedName>
    <definedName name="Stairs">#REF!</definedName>
    <definedName name="StairTypes">#REF!</definedName>
    <definedName name="StructuralColumns" localSheetId="8">'Roof'!$A$1:$J$1</definedName>
    <definedName name="StructuralColumns" localSheetId="4">'Sitework'!$A$1:$L$1</definedName>
    <definedName name="StructuralColumns">'StructuralColumns&amp;Beams'!$E$1:$S$1</definedName>
    <definedName name="StructuralColumnTypes">#REF!</definedName>
    <definedName name="StructuralFoundations">'Ceilings-'!$A$1:$G$1</definedName>
    <definedName name="StructuralFoundationTypes">#REF!</definedName>
    <definedName name="StructuralFraming" localSheetId="12">'Wall Finishes'!$A$1:$I$1</definedName>
    <definedName name="StructuralFraming">'Floor-Finishes'!$A$1:$I$1</definedName>
    <definedName name="StructuralFramingTypes">#REF!</definedName>
    <definedName name="Topography">'Roof Support'!$A$1:$H$4</definedName>
    <definedName name="TopographyTypes">#REF!</definedName>
    <definedName name="Walls">'Walls'!$A$1:$K$14</definedName>
    <definedName name="WallTypes">#REF!</definedName>
    <definedName name="Windows" localSheetId="6">'Doors'!$A$1:$I$83</definedName>
    <definedName name="Windows">'Windows'!$A$1:$I$83</definedName>
    <definedName name="WindowTypes">#REF!</definedName>
  </definedNames>
  <calcPr fullCalcOnLoad="1"/>
</workbook>
</file>

<file path=xl/sharedStrings.xml><?xml version="1.0" encoding="utf-8"?>
<sst xmlns="http://schemas.openxmlformats.org/spreadsheetml/2006/main" count="2376" uniqueCount="1889">
  <si>
    <t>Under-Slab Drainage</t>
  </si>
  <si>
    <t>A1030700</t>
  </si>
  <si>
    <t>Under-Slab Insulation</t>
  </si>
  <si>
    <t>A1030710</t>
  </si>
  <si>
    <t>Subdrainage Piping</t>
  </si>
  <si>
    <t>A20</t>
  </si>
  <si>
    <t>Basement Construction</t>
  </si>
  <si>
    <t>A2010</t>
  </si>
  <si>
    <t>Basement Excavation</t>
  </si>
  <si>
    <t>A2010100</t>
  </si>
  <si>
    <t>Excavation for Basements</t>
  </si>
  <si>
    <t>A2010110</t>
  </si>
  <si>
    <t>Basement Excavation &amp; Backfill</t>
  </si>
  <si>
    <t>A2010200</t>
  </si>
  <si>
    <t>Structural Backfill &amp; Compaction</t>
  </si>
  <si>
    <t>A2010300</t>
  </si>
  <si>
    <t>Shoring</t>
  </si>
  <si>
    <t>A2010310</t>
  </si>
  <si>
    <t>A2020</t>
  </si>
  <si>
    <t>Basement Walls</t>
  </si>
  <si>
    <t>A2020100</t>
  </si>
  <si>
    <t>Basement Wall Construction</t>
  </si>
  <si>
    <t>A2020110</t>
  </si>
  <si>
    <t>Basement Walls - CIP</t>
  </si>
  <si>
    <t>A2020120</t>
  </si>
  <si>
    <t>Basement Walls - CMU</t>
  </si>
  <si>
    <t>A2020130</t>
  </si>
  <si>
    <t>Basement Walls - Wood</t>
  </si>
  <si>
    <t>A2020200</t>
  </si>
  <si>
    <t>Moisture Protection</t>
  </si>
  <si>
    <t>A2020210</t>
  </si>
  <si>
    <t>Foundation Dampproofing</t>
  </si>
  <si>
    <t>A2020300</t>
  </si>
  <si>
    <t>Basement Wall Insulation</t>
  </si>
  <si>
    <t>A2020310</t>
  </si>
  <si>
    <t>Oct 3  Cost</t>
  </si>
  <si>
    <t>Basement Wall Insulation - Rigid</t>
  </si>
  <si>
    <t>A2020400</t>
  </si>
  <si>
    <t>Interior Skin</t>
  </si>
  <si>
    <t>B</t>
  </si>
  <si>
    <t>Shell</t>
  </si>
  <si>
    <t>B10</t>
  </si>
  <si>
    <t>Superstructure</t>
  </si>
  <si>
    <t>B1010</t>
  </si>
  <si>
    <t>Floor Construction</t>
  </si>
  <si>
    <t>B1010100</t>
  </si>
  <si>
    <t>Suspended Basement Floor Construction</t>
  </si>
  <si>
    <t>B1010200</t>
  </si>
  <si>
    <t>Upper Floor Framing - Vertical Elements</t>
  </si>
  <si>
    <t>B1010210</t>
  </si>
  <si>
    <t>Bearing Walls - CIP</t>
  </si>
  <si>
    <t>B1010215</t>
  </si>
  <si>
    <t>Bearing Walls - Block</t>
  </si>
  <si>
    <t>B1010220</t>
  </si>
  <si>
    <t>Bearing Walls - Drywall w/Studs</t>
  </si>
  <si>
    <t>B1010225</t>
  </si>
  <si>
    <t>Bearing Walls - Plaster w/Studs</t>
  </si>
  <si>
    <t>B1010240</t>
  </si>
  <si>
    <t>Columns - CIP</t>
  </si>
  <si>
    <t>B1010245</t>
  </si>
  <si>
    <t>Columns - Precast</t>
  </si>
  <si>
    <t>B1010250</t>
  </si>
  <si>
    <t>Columns - Steel</t>
  </si>
  <si>
    <t>B1010255</t>
  </si>
  <si>
    <t>Columns - Wood</t>
  </si>
  <si>
    <t>B1010300</t>
  </si>
  <si>
    <t>Upper Floor Framing - Horizontal Elements</t>
  </si>
  <si>
    <t>B1010310</t>
  </si>
  <si>
    <t>Beams - CIP</t>
  </si>
  <si>
    <t>B1010320</t>
  </si>
  <si>
    <t>Beams - Precast</t>
  </si>
  <si>
    <t>B1010325</t>
  </si>
  <si>
    <t>Beams - Precast Double T</t>
  </si>
  <si>
    <t>B1010330</t>
  </si>
  <si>
    <t>Beams - Steel</t>
  </si>
  <si>
    <t>B1010340</t>
  </si>
  <si>
    <t>Beams - Wood (Dimensional Lumber)</t>
  </si>
  <si>
    <t>B1010345</t>
  </si>
  <si>
    <t>Beams - Wood (Laminated)</t>
  </si>
  <si>
    <t>B1010350</t>
  </si>
  <si>
    <t>Joists - Steel</t>
  </si>
  <si>
    <t>B1010355</t>
  </si>
  <si>
    <t>Joists - Wood (Dimensional Lumber)</t>
  </si>
  <si>
    <t>B1010358</t>
  </si>
  <si>
    <t>Joists - Wood (Manufactured)</t>
  </si>
  <si>
    <t>B1010370</t>
  </si>
  <si>
    <t>Deck - Metal</t>
  </si>
  <si>
    <t>B1010375</t>
  </si>
  <si>
    <t>Deck - Wood</t>
  </si>
  <si>
    <t>B1010380</t>
  </si>
  <si>
    <t>Planks - Precast</t>
  </si>
  <si>
    <t>B1010400</t>
  </si>
  <si>
    <t>Upper Floor Framing - Systems</t>
  </si>
  <si>
    <t>B1010410</t>
  </si>
  <si>
    <t>CIP Slabs - One Way</t>
  </si>
  <si>
    <t>B1010412</t>
  </si>
  <si>
    <t>CIP Slabs - Flat Plate</t>
  </si>
  <si>
    <t>B1010414</t>
  </si>
  <si>
    <t>CIP Slabs - Flat Plate w/Drop Panels</t>
  </si>
  <si>
    <t>B1010416</t>
  </si>
  <si>
    <t>CIP Slabs - Multispan Joist</t>
  </si>
  <si>
    <t>B1010418</t>
  </si>
  <si>
    <t>CIP Slabs - Waffle</t>
  </si>
  <si>
    <t>B1010420</t>
  </si>
  <si>
    <t>CIP Beam &amp; Slab - One Way</t>
  </si>
  <si>
    <t>B1010422</t>
  </si>
  <si>
    <t>CIP Beam &amp; Slab - Two Way</t>
  </si>
  <si>
    <t>B1010430</t>
  </si>
  <si>
    <t>Composite Beam &amp; Slab</t>
  </si>
  <si>
    <t>B1010432</t>
  </si>
  <si>
    <t>Composite Beam, Deck &amp; Slab</t>
  </si>
  <si>
    <t>B1010434</t>
  </si>
  <si>
    <t>W Shape Composite Deck &amp; Slab</t>
  </si>
  <si>
    <t>B1010440</t>
  </si>
  <si>
    <t>Precast Beams w/ Precast Planks</t>
  </si>
  <si>
    <t>B1010442</t>
  </si>
  <si>
    <t>Precast Beams w/Precast Double T</t>
  </si>
  <si>
    <t>B1010460</t>
  </si>
  <si>
    <t>Steel Girders w/ Steel Beams</t>
  </si>
  <si>
    <t>B1010462</t>
  </si>
  <si>
    <t>Steel Beams w/ Steel Joists</t>
  </si>
  <si>
    <t>B1010464</t>
  </si>
  <si>
    <t>Joist Girders w/ Steel Joists</t>
  </si>
  <si>
    <t>B1010470</t>
  </si>
  <si>
    <t>Steel Light Gauge Floor System</t>
  </si>
  <si>
    <t>B1010480</t>
  </si>
  <si>
    <t>Wood Beams w/ Wood Joists</t>
  </si>
  <si>
    <t>B1010482</t>
  </si>
  <si>
    <t>Wood Laminated Beams w/ Wood Joists</t>
  </si>
  <si>
    <t>B1010500</t>
  </si>
  <si>
    <t>2nd Floor</t>
  </si>
  <si>
    <t xml:space="preserve">Grand Total: </t>
  </si>
  <si>
    <t>Level 2</t>
  </si>
  <si>
    <t xml:space="preserve">Single - Panel 2 - </t>
  </si>
  <si>
    <t>Casement Dbl with Trim</t>
  </si>
  <si>
    <t>Casement 3x3 with Trim</t>
  </si>
  <si>
    <t xml:space="preserve">Corrugated Metal Sheeting </t>
  </si>
  <si>
    <t>4 m²</t>
  </si>
  <si>
    <t>6 m²</t>
  </si>
  <si>
    <t>11 m²</t>
  </si>
  <si>
    <t>2 m²</t>
  </si>
  <si>
    <t>5 m²</t>
  </si>
  <si>
    <t>Column - 300 x 300</t>
  </si>
  <si>
    <t>M_W-Wide Flange</t>
  </si>
  <si>
    <t>M_K-Series Bar Joist-Rod Web</t>
  </si>
  <si>
    <t>16K2</t>
  </si>
  <si>
    <t>M_L-Angle</t>
  </si>
  <si>
    <t>L25x25x3.0</t>
  </si>
  <si>
    <t>Beam - 300 x 450</t>
  </si>
  <si>
    <t>Slab Beam - 300 x 570</t>
  </si>
  <si>
    <t xml:space="preserve">A of L 25 x 25 x 3.0  = </t>
  </si>
  <si>
    <r>
      <t>mm</t>
    </r>
    <r>
      <rPr>
        <b/>
        <vertAlign val="superscript"/>
        <sz val="11"/>
        <color indexed="8"/>
        <rFont val="Calibri"/>
        <family val="2"/>
      </rPr>
      <t>2</t>
    </r>
  </si>
  <si>
    <r>
      <t>to find volume multiply A by l and divide by 1000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convert to m</t>
    </r>
    <r>
      <rPr>
        <vertAlign val="superscript"/>
        <sz val="10"/>
        <rFont val="Arial"/>
        <family val="2"/>
      </rPr>
      <t>3</t>
    </r>
  </si>
  <si>
    <t>W460x97</t>
  </si>
  <si>
    <t>Finish Type</t>
  </si>
  <si>
    <t>Exterior</t>
  </si>
  <si>
    <t>Interior</t>
  </si>
  <si>
    <t>Length (m)</t>
  </si>
  <si>
    <r>
      <t>per m</t>
    </r>
    <r>
      <rPr>
        <vertAlign val="superscript"/>
        <sz val="10"/>
        <rFont val="Arial"/>
        <family val="2"/>
      </rPr>
      <t>2</t>
    </r>
  </si>
  <si>
    <t>Total Perimeter (m)</t>
  </si>
  <si>
    <t>2.5 m</t>
  </si>
  <si>
    <t>Suspended Ceiling</t>
  </si>
  <si>
    <t>Bathroom</t>
  </si>
  <si>
    <t>Dorm/Bedroom</t>
  </si>
  <si>
    <t>Common Area</t>
  </si>
  <si>
    <r>
      <t>Floor Finish - m</t>
    </r>
    <r>
      <rPr>
        <vertAlign val="superscript"/>
        <sz val="12"/>
        <rFont val="Arial"/>
        <family val="2"/>
      </rPr>
      <t>2</t>
    </r>
  </si>
  <si>
    <t>Structural Columns &amp; Beams</t>
  </si>
  <si>
    <t>SFCA</t>
  </si>
  <si>
    <t>SMCA</t>
  </si>
  <si>
    <t>CY</t>
  </si>
  <si>
    <t>CM</t>
  </si>
  <si>
    <t>Ton</t>
  </si>
  <si>
    <t>Metric Ton</t>
  </si>
  <si>
    <t>kg</t>
  </si>
  <si>
    <t>Ea.</t>
  </si>
  <si>
    <t>Strip Fixture Surface Mounted - 4' long, two 40 watt, SL</t>
  </si>
  <si>
    <t>Slabs &amp; Floors</t>
  </si>
  <si>
    <t>Roof</t>
  </si>
  <si>
    <t>SF</t>
  </si>
  <si>
    <t>SM</t>
  </si>
  <si>
    <t>Aluminum Roofing Panels - corrugated 0.0155" thick, natural</t>
  </si>
  <si>
    <t>Concrete Block C90 2000 psi - not reinforced, 16"x8"x8" units</t>
  </si>
  <si>
    <t>LF</t>
  </si>
  <si>
    <t>LM</t>
  </si>
  <si>
    <t>Open Web Joists - 10K1, 5.0 Lb/LF</t>
  </si>
  <si>
    <t>Open Web Joists - 16K3 (closest to 16K2), 6.3 Lb/LF</t>
  </si>
  <si>
    <t>Lightweight Framing - L1"x1"x1/8" (=L25x25x3.0)</t>
  </si>
  <si>
    <t>Structural Steel Members - W18x65 (=W460x97)</t>
  </si>
  <si>
    <t>per LM</t>
  </si>
  <si>
    <t>Concrete</t>
  </si>
  <si>
    <t>Per SMCA</t>
  </si>
  <si>
    <t>Sides</t>
  </si>
  <si>
    <t>Bottom</t>
  </si>
  <si>
    <t>Per kg</t>
  </si>
  <si>
    <t xml:space="preserve">Estimated Reinforcement Mass (kg) </t>
  </si>
  <si>
    <t>SMCA (Sides)</t>
  </si>
  <si>
    <t>SMCA (Bottom)</t>
  </si>
  <si>
    <t>Forms for Columns (300x300) - 12" wide - 4 uses</t>
  </si>
  <si>
    <t>Concrete Waste Factor</t>
  </si>
  <si>
    <t>Reinforcing Waste Factor</t>
  </si>
  <si>
    <t>Forms for Beam Bottoms (300mm) - 12" wide - 4 uses</t>
  </si>
  <si>
    <t>Forms for Slab Beam Sides (570 mm) - 24" wide - 4 uses</t>
  </si>
  <si>
    <t>Forms for Beam Sides (300mm) - 18" wide - 4 uses</t>
  </si>
  <si>
    <t>Placing Columns - 12" square with crane and bucket (with hand cart haul - 150')</t>
  </si>
  <si>
    <t>Placing Beams with crane and bucket (with hand cart haul - 150')</t>
  </si>
  <si>
    <t>Location</t>
  </si>
  <si>
    <t>Dorm Room</t>
  </si>
  <si>
    <t>4' long strip fixture, two bulbs</t>
  </si>
  <si>
    <t>Level 1</t>
  </si>
  <si>
    <t xml:space="preserve">Level  </t>
  </si>
  <si>
    <t>Class A suspension system, 15/16" T bar. 2'x4' grid</t>
  </si>
  <si>
    <t>Ceiling tiles, fiberglass boards, film faced, 2'x4', 5/8" thick</t>
  </si>
  <si>
    <t>Cementitious Acrylic Tile</t>
  </si>
  <si>
    <t>SY</t>
  </si>
  <si>
    <t>per SM</t>
  </si>
  <si>
    <t>Five Fixture Bathroom, Two Wall Plumbing</t>
  </si>
  <si>
    <t>Bathtub, water closet, stall shower &amp; two lavatories</t>
  </si>
  <si>
    <t>One short plumbing wall common</t>
  </si>
  <si>
    <t xml:space="preserve">Bathtub, water closet, stall shower &amp; two lavatories (one short plumbing wall shared) </t>
  </si>
  <si>
    <t>Taken from Means Assemblies Cost Data - 1991</t>
  </si>
  <si>
    <t>Cost Index</t>
  </si>
  <si>
    <t>Kitchen sink w/ trim, countertop, PE on Cl 32"x21" double bowl</t>
  </si>
  <si>
    <t>Double-bowl Kitchen Sink</t>
  </si>
  <si>
    <t xml:space="preserve">Exterior Finishing: </t>
  </si>
  <si>
    <t>Roll Latex, First Coat</t>
  </si>
  <si>
    <t>Roll Latex, Second Coat</t>
  </si>
  <si>
    <t>Waterproof Sealer, First Coat</t>
  </si>
  <si>
    <t>Waterproof Sealer, Second Coat</t>
  </si>
  <si>
    <t>Interior - Paint, 2 coats, smooth finish, roller</t>
  </si>
  <si>
    <t>Forms in Place</t>
  </si>
  <si>
    <t>Total:</t>
  </si>
  <si>
    <t>Forms in Place - elevated slabs, flat plate, job-built plywood to 15' high, 4 use</t>
  </si>
  <si>
    <t>Reinforcing in Place - elevated slabs, #4 to #7</t>
  </si>
  <si>
    <t>Placing Concrete - elevated slabs, less than 6" thick, crane and bucket</t>
  </si>
  <si>
    <t>Wheeled Concrete Dumping - walking cart, 150' haul</t>
  </si>
  <si>
    <t>Steel Waste Factor</t>
  </si>
  <si>
    <t>Estimated Reinforcement Mass (kg)</t>
  </si>
  <si>
    <t>Sliding Window - ave qual. bldrs. model 3'x3' high, dbl insulated</t>
  </si>
  <si>
    <t>Sliding Window - ave qual. bldrs. model 4'x3'-6" high, dbl insulated</t>
  </si>
  <si>
    <t>Casement Window - Ave quality, bldrs. model, 2'x3' high, dble insulated glass</t>
  </si>
  <si>
    <t>Pre-Hung  - Int. passage door, Lauan, 4-5/8" solid jamb, hollow core, 3'x7'</t>
  </si>
  <si>
    <t>Balcony Floor Construction</t>
  </si>
  <si>
    <t>B1010600</t>
  </si>
  <si>
    <t>Ramps</t>
  </si>
  <si>
    <t>B1010700</t>
  </si>
  <si>
    <t>Exterior Stairs &amp; Fire Escapes</t>
  </si>
  <si>
    <t>B1010800</t>
  </si>
  <si>
    <t>Floor Raceway Systems</t>
  </si>
  <si>
    <t>B1010900</t>
  </si>
  <si>
    <t>Fireproofing - Floor Construction</t>
  </si>
  <si>
    <t>B1010910</t>
  </si>
  <si>
    <t>Steel Beam Fireproofing</t>
  </si>
  <si>
    <t>B1010920</t>
  </si>
  <si>
    <t>Steel Column Fireproofing</t>
  </si>
  <si>
    <t>B1020</t>
  </si>
  <si>
    <t>Roof Construction</t>
  </si>
  <si>
    <t>B1020100</t>
  </si>
  <si>
    <t>Flat Roof Framing - Vertical Elements</t>
  </si>
  <si>
    <t>B1020110</t>
  </si>
  <si>
    <t>B1020115</t>
  </si>
  <si>
    <t>B1020120</t>
  </si>
  <si>
    <t>B1020125</t>
  </si>
  <si>
    <t>B1020140</t>
  </si>
  <si>
    <t>B1020145</t>
  </si>
  <si>
    <t>B1020150</t>
  </si>
  <si>
    <t>B1020155</t>
  </si>
  <si>
    <t>B1020200</t>
  </si>
  <si>
    <t>Flat Roof Framing - Horizontal Elements</t>
  </si>
  <si>
    <t>B1020210</t>
  </si>
  <si>
    <t>B1020220</t>
  </si>
  <si>
    <t>B1020225</t>
  </si>
  <si>
    <t>B1020230</t>
  </si>
  <si>
    <t>B1020240</t>
  </si>
  <si>
    <t>B1020245</t>
  </si>
  <si>
    <t>B1020250</t>
  </si>
  <si>
    <t>B1020255</t>
  </si>
  <si>
    <t>B1020258</t>
  </si>
  <si>
    <t>B1020260</t>
  </si>
  <si>
    <t>B1020265</t>
  </si>
  <si>
    <t>B1020270</t>
  </si>
  <si>
    <t>B1020300</t>
  </si>
  <si>
    <t>Flat Roof Framing - Systems</t>
  </si>
  <si>
    <t>B1020310</t>
  </si>
  <si>
    <t>B1020312</t>
  </si>
  <si>
    <t>B1020314</t>
  </si>
  <si>
    <t>B1020316</t>
  </si>
  <si>
    <t>B1020318</t>
  </si>
  <si>
    <t>B1020320</t>
  </si>
  <si>
    <t>B1020322</t>
  </si>
  <si>
    <t>B1020330</t>
  </si>
  <si>
    <t>B1020332</t>
  </si>
  <si>
    <t>B1020334</t>
  </si>
  <si>
    <t>B1020340</t>
  </si>
  <si>
    <t>B1020342</t>
  </si>
  <si>
    <t>B1020360</t>
  </si>
  <si>
    <t>B1020362</t>
  </si>
  <si>
    <t>B1020364</t>
  </si>
  <si>
    <t>B1020370</t>
  </si>
  <si>
    <t>B1020380</t>
  </si>
  <si>
    <t>B1020382</t>
  </si>
  <si>
    <t>B1020400</t>
  </si>
  <si>
    <t>Pitched Roof Construction</t>
  </si>
  <si>
    <t>B1020500</t>
  </si>
  <si>
    <t>Vaulted Roof Construction</t>
  </si>
  <si>
    <t>B1020600</t>
  </si>
  <si>
    <t>Dome Construction</t>
  </si>
  <si>
    <t>B1020700</t>
  </si>
  <si>
    <t>Fabric (Tensile) Roof Construction</t>
  </si>
  <si>
    <t>B1020800</t>
  </si>
  <si>
    <t>Canopies</t>
  </si>
  <si>
    <t>B1020900</t>
  </si>
  <si>
    <t>Fireproofing - Roof Construction</t>
  </si>
  <si>
    <t>B1020910</t>
  </si>
  <si>
    <t>B1020920</t>
  </si>
  <si>
    <t>B20</t>
  </si>
  <si>
    <t>Exterior Enclosure</t>
  </si>
  <si>
    <t>B2010</t>
  </si>
  <si>
    <t>Exterior Walls</t>
  </si>
  <si>
    <t>B2010100</t>
  </si>
  <si>
    <t>Exterior Wall Construction</t>
  </si>
  <si>
    <t>B2010110</t>
  </si>
  <si>
    <t>Ext. Wall - CIP</t>
  </si>
  <si>
    <t>B2010120</t>
  </si>
  <si>
    <t>Ext. Wall - Precast</t>
  </si>
  <si>
    <t>B2010125</t>
  </si>
  <si>
    <t>Ext. Wall - Precast Lintels &amp; Specialties</t>
  </si>
  <si>
    <t>B2010130</t>
  </si>
  <si>
    <t>Ext. Wall - Tilt-up</t>
  </si>
  <si>
    <t>B2010140</t>
  </si>
  <si>
    <t>Ext. Wall - CMU</t>
  </si>
  <si>
    <t>B2010142</t>
  </si>
  <si>
    <t>Ext. Wall - CMU Cavity</t>
  </si>
  <si>
    <t>B2010144</t>
  </si>
  <si>
    <t>Ext. Wall - CMU Composite</t>
  </si>
  <si>
    <t>B2010146</t>
  </si>
  <si>
    <t>Ext. Wall - CMU Lintels &amp; Specialties</t>
  </si>
  <si>
    <t>B2010148</t>
  </si>
  <si>
    <t>Ext. Wall - Glass Block</t>
  </si>
  <si>
    <t>B2010150</t>
  </si>
  <si>
    <t>Ext. Wall - Brick (Single Wythe)</t>
  </si>
  <si>
    <t>B2010152</t>
  </si>
  <si>
    <t>Ext. Wall - Brick (Double Wythe)</t>
  </si>
  <si>
    <t>B2010154</t>
  </si>
  <si>
    <t>Ext. Wall - Brick Cavity</t>
  </si>
  <si>
    <t>B2010156</t>
  </si>
  <si>
    <t>Ext. Wall - Brick Composite</t>
  </si>
  <si>
    <t>B2010158</t>
  </si>
  <si>
    <t>Ext. Wall - Brick Veneer w/ Stud</t>
  </si>
  <si>
    <t>B2010160</t>
  </si>
  <si>
    <t>Ext. Wall - Stone Veneer w/ Stud</t>
  </si>
  <si>
    <t>B2010170</t>
  </si>
  <si>
    <t>Ext. Wall - Metal Siding Supports</t>
  </si>
  <si>
    <t>B2010175</t>
  </si>
  <si>
    <t>Ext. Wall - Metal Siding Panels</t>
  </si>
  <si>
    <t>B2010180</t>
  </si>
  <si>
    <t>Ext. Wall - Wood Stud w/ Siding &amp; Shingles</t>
  </si>
  <si>
    <t>B2010185</t>
  </si>
  <si>
    <t>Ext. Wall - Wood Stud w/ Stucco</t>
  </si>
  <si>
    <t>B2010200</t>
  </si>
  <si>
    <t>Parapets</t>
  </si>
  <si>
    <t>B2010300</t>
  </si>
  <si>
    <t>Exterior Louvers, Screens &amp; Fencing</t>
  </si>
  <si>
    <t>B2010400</t>
  </si>
  <si>
    <t>Exterior Sun Control Devices</t>
  </si>
  <si>
    <t>B2010500</t>
  </si>
  <si>
    <t>Balcony Walls &amp; Handrails</t>
  </si>
  <si>
    <t>B2010600</t>
  </si>
  <si>
    <t>Exterior Soffits</t>
  </si>
  <si>
    <t>B2020</t>
  </si>
  <si>
    <t>Exterior Windows</t>
  </si>
  <si>
    <t>B2020100</t>
  </si>
  <si>
    <t>Windows</t>
  </si>
  <si>
    <t>B2020110</t>
  </si>
  <si>
    <t>Windows - Aluminum</t>
  </si>
  <si>
    <t>B2020120</t>
  </si>
  <si>
    <t>Windows - Steel</t>
  </si>
  <si>
    <t>B2020130</t>
  </si>
  <si>
    <t>Windows - Wood</t>
  </si>
  <si>
    <t>B2020200</t>
  </si>
  <si>
    <t>Curtain Walls</t>
  </si>
  <si>
    <t>B2020210</t>
  </si>
  <si>
    <t>Curtain Walls - Framing</t>
  </si>
  <si>
    <t>B2020220</t>
  </si>
  <si>
    <t>Curtain Walls - Panels</t>
  </si>
  <si>
    <t>B2020300</t>
  </si>
  <si>
    <t>Storefronts</t>
  </si>
  <si>
    <t>B2020400</t>
  </si>
  <si>
    <t>Screened Openings</t>
  </si>
  <si>
    <t>B2030</t>
  </si>
  <si>
    <t>Exterior Doors</t>
  </si>
  <si>
    <t>B2030100</t>
  </si>
  <si>
    <t>Glazed Doors &amp; Entrances</t>
  </si>
  <si>
    <t>B2030110</t>
  </si>
  <si>
    <t>Exterior Glazed Doors - Aluminum</t>
  </si>
  <si>
    <t>B2030120</t>
  </si>
  <si>
    <t>Exterior Glazed Doors - Steel</t>
  </si>
  <si>
    <t>B2030130</t>
  </si>
  <si>
    <t>Exterior Glazed Doors - Wood</t>
  </si>
  <si>
    <t>B2030200</t>
  </si>
  <si>
    <t>Solid Exterior Doors</t>
  </si>
  <si>
    <t>B2030210</t>
  </si>
  <si>
    <t>Exterior Solid Doors - Aluminum</t>
  </si>
  <si>
    <t>B2030220</t>
  </si>
  <si>
    <t>Exterior Solid Doors - Steel</t>
  </si>
  <si>
    <t>B2030230</t>
  </si>
  <si>
    <t>Exterior Solid Doors - Wood</t>
  </si>
  <si>
    <t>B2030300</t>
  </si>
  <si>
    <t>Revolving Doors</t>
  </si>
  <si>
    <t>B2030400</t>
  </si>
  <si>
    <t>Overhead Doors &amp; Roll-up Grilles</t>
  </si>
  <si>
    <t>B2030410</t>
  </si>
  <si>
    <t>Overhead Doors</t>
  </si>
  <si>
    <t>B2030420</t>
  </si>
  <si>
    <t>Roll-up Grilles</t>
  </si>
  <si>
    <t>B2030500</t>
  </si>
  <si>
    <t>Door Wall Opening Elements</t>
  </si>
  <si>
    <t>B2030900</t>
  </si>
  <si>
    <t>Other Exterior Doors</t>
  </si>
  <si>
    <t>B30</t>
  </si>
  <si>
    <t>B3010</t>
  </si>
  <si>
    <t>Roof Coverings</t>
  </si>
  <si>
    <t>B3010100</t>
  </si>
  <si>
    <t>Roof Finishes</t>
  </si>
  <si>
    <t>B3010110</t>
  </si>
  <si>
    <t>Roofing - Built-up</t>
  </si>
  <si>
    <t>B3010120</t>
  </si>
  <si>
    <t>Roofing - Single Ply Membrane</t>
  </si>
  <si>
    <t>B3010130</t>
  </si>
  <si>
    <t>Roofing - Preformed Metal</t>
  </si>
  <si>
    <t>B3010140</t>
  </si>
  <si>
    <t>Roofing - Formed Metal</t>
  </si>
  <si>
    <t>B3010150</t>
  </si>
  <si>
    <t>Roofing - Shingle &amp; Tile</t>
  </si>
  <si>
    <t>B3010200</t>
  </si>
  <si>
    <t>Traffic Toppings &amp; Paving Membranes</t>
  </si>
  <si>
    <t>B3010300</t>
  </si>
  <si>
    <t>Roof Insulation &amp; Fill</t>
  </si>
  <si>
    <t>B3010310</t>
  </si>
  <si>
    <t>Roof Insulation - Rigid</t>
  </si>
  <si>
    <t>B3010400</t>
  </si>
  <si>
    <t>Roof Flashing &amp; Trim</t>
  </si>
  <si>
    <t>B3010410</t>
  </si>
  <si>
    <t>Base Flashing</t>
  </si>
  <si>
    <t>B3010420</t>
  </si>
  <si>
    <t>Roof Edges</t>
  </si>
  <si>
    <t>B3010430</t>
  </si>
  <si>
    <t>Roof Flashing</t>
  </si>
  <si>
    <t>B3010500</t>
  </si>
  <si>
    <t>Roof Eaves &amp; Soffits</t>
  </si>
  <si>
    <t>B3010600</t>
  </si>
  <si>
    <t>Gutters &amp; Downspouts</t>
  </si>
  <si>
    <t>B3010610</t>
  </si>
  <si>
    <t>Gutters</t>
  </si>
  <si>
    <t>B3010620</t>
  </si>
  <si>
    <t>Downspouts</t>
  </si>
  <si>
    <t>B3020</t>
  </si>
  <si>
    <t>Roof Openings</t>
  </si>
  <si>
    <t>B3020100</t>
  </si>
  <si>
    <t>Glazed Roof Openings</t>
  </si>
  <si>
    <t>B3020110</t>
  </si>
  <si>
    <t>Skylights</t>
  </si>
  <si>
    <r>
      <t>TOTAL m</t>
    </r>
    <r>
      <rPr>
        <b/>
        <vertAlign val="superscript"/>
        <sz val="10"/>
        <rFont val="Arial"/>
        <family val="2"/>
      </rPr>
      <t>2</t>
    </r>
  </si>
  <si>
    <t>Grand Total: 1</t>
  </si>
  <si>
    <r>
      <t>SIZE-m</t>
    </r>
    <r>
      <rPr>
        <b/>
        <vertAlign val="superscript"/>
        <sz val="12"/>
        <rFont val="Arial"/>
        <family val="2"/>
      </rPr>
      <t>2</t>
    </r>
  </si>
  <si>
    <r>
      <t>RATE/m</t>
    </r>
    <r>
      <rPr>
        <b/>
        <vertAlign val="superscript"/>
        <sz val="12"/>
        <rFont val="Arial"/>
        <family val="2"/>
      </rPr>
      <t>2</t>
    </r>
  </si>
  <si>
    <t xml:space="preserve">36" x 84" </t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</si>
  <si>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</si>
  <si>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Width (mm)</t>
  </si>
  <si>
    <t xml:space="preserve">Thickness (mm) </t>
  </si>
  <si>
    <r>
      <t>Ceiling Area - m</t>
    </r>
    <r>
      <rPr>
        <vertAlign val="superscript"/>
        <sz val="12"/>
        <rFont val="Arial"/>
        <family val="2"/>
      </rPr>
      <t>2</t>
    </r>
  </si>
  <si>
    <r>
      <t>Wall Finishes - m</t>
    </r>
    <r>
      <rPr>
        <vertAlign val="superscript"/>
        <sz val="12"/>
        <rFont val="Arial"/>
        <family val="2"/>
      </rPr>
      <t>2</t>
    </r>
  </si>
  <si>
    <r>
      <t>Roofing - m</t>
    </r>
    <r>
      <rPr>
        <vertAlign val="superscript"/>
        <sz val="12"/>
        <rFont val="Arial"/>
        <family val="2"/>
      </rPr>
      <t>2</t>
    </r>
  </si>
  <si>
    <r>
      <t>Interior &amp; Ext Walls Construction - m</t>
    </r>
    <r>
      <rPr>
        <vertAlign val="superscript"/>
        <sz val="12"/>
        <rFont val="Arial"/>
        <family val="2"/>
      </rPr>
      <t>2</t>
    </r>
  </si>
  <si>
    <t xml:space="preserve">Windows  </t>
  </si>
  <si>
    <t>Floor Quantities</t>
  </si>
  <si>
    <t>Assembly Code</t>
  </si>
  <si>
    <t>Type</t>
  </si>
  <si>
    <r>
      <t>Volume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</si>
  <si>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Estimated Reinforcement Volume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</si>
  <si>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Perimeter (m)</t>
  </si>
  <si>
    <t>Description</t>
  </si>
  <si>
    <t>Comments</t>
  </si>
  <si>
    <r>
      <t>Per m</t>
    </r>
    <r>
      <rPr>
        <vertAlign val="superscript"/>
        <sz val="10"/>
        <rFont val="Arial"/>
        <family val="2"/>
      </rPr>
      <t>2</t>
    </r>
  </si>
  <si>
    <r>
      <t>Per m</t>
    </r>
    <r>
      <rPr>
        <vertAlign val="superscript"/>
        <sz val="10"/>
        <rFont val="Arial"/>
        <family val="2"/>
      </rPr>
      <t>3</t>
    </r>
  </si>
  <si>
    <t>Length (mm)</t>
  </si>
  <si>
    <t xml:space="preserve">TOTAL: </t>
  </si>
  <si>
    <t>CMU Partition</t>
  </si>
  <si>
    <t>Wall Type</t>
  </si>
  <si>
    <t>Count</t>
  </si>
  <si>
    <t>qa- Building Area (Gross Schedule)</t>
  </si>
  <si>
    <t>Name</t>
  </si>
  <si>
    <t>Area Type</t>
  </si>
  <si>
    <t>Level</t>
  </si>
  <si>
    <t>Area (m2)</t>
  </si>
  <si>
    <t>Area</t>
  </si>
  <si>
    <t>Gross Building Area</t>
  </si>
  <si>
    <t>qc-SiteCutFill</t>
  </si>
  <si>
    <t>Assembly Description</t>
  </si>
  <si>
    <t>Surface Area</t>
  </si>
  <si>
    <t>Projected Area</t>
  </si>
  <si>
    <t>Net cut/fill</t>
  </si>
  <si>
    <t>qs-Wall Quantities by Assembly</t>
  </si>
  <si>
    <t>qa-Door Quantities</t>
  </si>
  <si>
    <t>Door Description</t>
  </si>
  <si>
    <t>Height (mm)</t>
  </si>
  <si>
    <t>Fire Rating</t>
  </si>
  <si>
    <t>Construtction Type</t>
  </si>
  <si>
    <t>Manufacturer</t>
  </si>
  <si>
    <t>Model</t>
  </si>
  <si>
    <t>URL</t>
  </si>
  <si>
    <t>Door Type</t>
  </si>
  <si>
    <t>Grand Total</t>
  </si>
  <si>
    <t>qa-Window Quantitites</t>
  </si>
  <si>
    <t>Window Description</t>
  </si>
  <si>
    <t>Construction Type</t>
  </si>
  <si>
    <t>Window Type</t>
  </si>
  <si>
    <t>Exterior Window</t>
  </si>
  <si>
    <t>qs-Roof Quantities</t>
  </si>
  <si>
    <t>qa-Casework Quantities</t>
  </si>
  <si>
    <t>Unit Description</t>
  </si>
  <si>
    <t xml:space="preserve">Width </t>
  </si>
  <si>
    <t>Depth</t>
  </si>
  <si>
    <t>Height</t>
  </si>
  <si>
    <t>Finish</t>
  </si>
  <si>
    <t>qm-SpecialEquipmentQuantities</t>
  </si>
  <si>
    <t>qa-Room Wall Finishes</t>
  </si>
  <si>
    <t>Room Number</t>
  </si>
  <si>
    <t>Room Type</t>
  </si>
  <si>
    <t>Wall Finish</t>
  </si>
  <si>
    <t>Perimeter</t>
  </si>
  <si>
    <t>Floor Finish</t>
  </si>
  <si>
    <t>Base Finish</t>
  </si>
  <si>
    <t>Ceiling Finish</t>
  </si>
  <si>
    <t>qa-Floor Finishes</t>
  </si>
  <si>
    <t>qa-Ceiling Quantities by Type</t>
  </si>
  <si>
    <t>Height Offset</t>
  </si>
  <si>
    <t>qp-Plumbing Fixture Quantities</t>
  </si>
  <si>
    <t>CW Connection</t>
  </si>
  <si>
    <t>HW Connection</t>
  </si>
  <si>
    <t>Waste Connection</t>
  </si>
  <si>
    <t>Vent Connection</t>
  </si>
  <si>
    <t>qa-Furniture Quantities</t>
  </si>
  <si>
    <t>qe-Lighting Fixture Quantities</t>
  </si>
  <si>
    <t xml:space="preserve">Lamp </t>
  </si>
  <si>
    <t>Wattage</t>
  </si>
  <si>
    <t>Lumens</t>
  </si>
  <si>
    <t>qs- Structural Column/Beam Schedule</t>
  </si>
  <si>
    <t>Truss Member Quantities</t>
  </si>
  <si>
    <t>Base Level</t>
  </si>
  <si>
    <t>10K1</t>
  </si>
  <si>
    <t xml:space="preserve">Family </t>
  </si>
  <si>
    <t xml:space="preserve">Total: </t>
  </si>
  <si>
    <t>Roof Support</t>
  </si>
  <si>
    <t>B3020200</t>
  </si>
  <si>
    <t>Roof Hatches</t>
  </si>
  <si>
    <t>B3020210</t>
  </si>
  <si>
    <t>B3020220</t>
  </si>
  <si>
    <t>Smoke Vents</t>
  </si>
  <si>
    <t>B3020230</t>
  </si>
  <si>
    <t>Roof Accessories</t>
  </si>
  <si>
    <t>B3020300</t>
  </si>
  <si>
    <t>Gravity Roof Ventilators</t>
  </si>
  <si>
    <t>C</t>
  </si>
  <si>
    <t>Interiors</t>
  </si>
  <si>
    <t>C10</t>
  </si>
  <si>
    <t>Interior Construction</t>
  </si>
  <si>
    <t>C1010</t>
  </si>
  <si>
    <t>Partitions</t>
  </si>
  <si>
    <t>C1010100</t>
  </si>
  <si>
    <t>Fixed Partitions</t>
  </si>
  <si>
    <t>C1010110</t>
  </si>
  <si>
    <t>Partitions - Brick, Solid</t>
  </si>
  <si>
    <t>C1010115</t>
  </si>
  <si>
    <t>Partitions - Brick Veneer w/ Stud</t>
  </si>
  <si>
    <t>C1010118</t>
  </si>
  <si>
    <t>Partitions - Stone Veneer w/ Stud</t>
  </si>
  <si>
    <t>C1010120</t>
  </si>
  <si>
    <t>Partitions - CMU</t>
  </si>
  <si>
    <t>C1010130</t>
  </si>
  <si>
    <t>Partitions - Glass Block</t>
  </si>
  <si>
    <t>C1010135</t>
  </si>
  <si>
    <t>Partitions - Tile</t>
  </si>
  <si>
    <t>C1010140</t>
  </si>
  <si>
    <t>Partitions - Drywall w/ Wood Stud</t>
  </si>
  <si>
    <t>C1010145</t>
  </si>
  <si>
    <t>Partitions - Drywall w/ Metal Stud</t>
  </si>
  <si>
    <t>C1010150</t>
  </si>
  <si>
    <t>Partitions - Plaster w/ Wood Stud</t>
  </si>
  <si>
    <t>C1010155</t>
  </si>
  <si>
    <t>Partitions - Plaster w/ Metal Stud</t>
  </si>
  <si>
    <t>C1010180</t>
  </si>
  <si>
    <t>Partition Components - Wood Framing</t>
  </si>
  <si>
    <t>C1010185</t>
  </si>
  <si>
    <t>Partition Components - Metal Framing</t>
  </si>
  <si>
    <t>C1010190</t>
  </si>
  <si>
    <t>Partition Components - Drywall</t>
  </si>
  <si>
    <t>C1010195</t>
  </si>
  <si>
    <t>Partition Components - Plaster</t>
  </si>
  <si>
    <t>C1010200</t>
  </si>
  <si>
    <t>Demountable Partitions</t>
  </si>
  <si>
    <t>C1010210</t>
  </si>
  <si>
    <t>Partitions- Demountable, Drywall</t>
  </si>
  <si>
    <t>C1010300</t>
  </si>
  <si>
    <t>Retractable Partitions</t>
  </si>
  <si>
    <t>C1010310</t>
  </si>
  <si>
    <t>Partitions - Folding</t>
  </si>
  <si>
    <t>C1010400</t>
  </si>
  <si>
    <t>Site Built Toilet Partitions</t>
  </si>
  <si>
    <t>C1010500</t>
  </si>
  <si>
    <t>Site Built Compartments &amp; Cubicles</t>
  </si>
  <si>
    <t>C1010600</t>
  </si>
  <si>
    <t>Interior Balustrades &amp; Screens</t>
  </si>
  <si>
    <t>C1010700</t>
  </si>
  <si>
    <t>Interior Windows &amp; Storefronts</t>
  </si>
  <si>
    <t>C1010710</t>
  </si>
  <si>
    <t>Interior Glazed Openings</t>
  </si>
  <si>
    <t>Interior Doors</t>
  </si>
  <si>
    <t>C1020100</t>
  </si>
  <si>
    <t>C1020110</t>
  </si>
  <si>
    <t>Interior Doors - Metal</t>
  </si>
  <si>
    <t>C1020120</t>
  </si>
  <si>
    <t>Interior Doors - Wood</t>
  </si>
  <si>
    <t>C1020200</t>
  </si>
  <si>
    <t>Interior Door Frames</t>
  </si>
  <si>
    <t>C1020210</t>
  </si>
  <si>
    <t>Interior Door Frames - Metal</t>
  </si>
  <si>
    <t>C1020220</t>
  </si>
  <si>
    <t>Interior Door Frames - Wood</t>
  </si>
  <si>
    <t>C1020300</t>
  </si>
  <si>
    <t>Interior Doors with Frames</t>
  </si>
  <si>
    <t>C1020310</t>
  </si>
  <si>
    <t>Interior Metal Doors with Metal Frames</t>
  </si>
  <si>
    <t>C1020320</t>
  </si>
  <si>
    <t>Interior Wood Doors with Metal Frames</t>
  </si>
  <si>
    <t>C1020330</t>
  </si>
  <si>
    <t>Interior Wood Doors with Wood Frames</t>
  </si>
  <si>
    <t>C1020400</t>
  </si>
  <si>
    <t>Interior Door Hardware</t>
  </si>
  <si>
    <t>C1020410</t>
  </si>
  <si>
    <t>Door Hardware</t>
  </si>
  <si>
    <t>C1020500</t>
  </si>
  <si>
    <t>Interior Door Wall Opening Elements</t>
  </si>
  <si>
    <t>C1020600</t>
  </si>
  <si>
    <t>Interior Door Sidelights &amp; Transoms</t>
  </si>
  <si>
    <t>C1020700</t>
  </si>
  <si>
    <t>Interior Hatches &amp; Access Doors</t>
  </si>
  <si>
    <t>C1030</t>
  </si>
  <si>
    <t>Fittings</t>
  </si>
  <si>
    <t>C1030100</t>
  </si>
  <si>
    <t>Fabricated Compartments &amp; Cubicles</t>
  </si>
  <si>
    <t>C1030110</t>
  </si>
  <si>
    <t>Toilet Partitions</t>
  </si>
  <si>
    <t>C1030120</t>
  </si>
  <si>
    <t>Telephone Enclosures</t>
  </si>
  <si>
    <t>C1030200</t>
  </si>
  <si>
    <t>Bath &amp; Toilet Accessories</t>
  </si>
  <si>
    <t>C1030210</t>
  </si>
  <si>
    <t>Bath &amp; Toilet Accessories - Commercial</t>
  </si>
  <si>
    <t>C1030220</t>
  </si>
  <si>
    <t>Bath &amp; Toilet Accessories - Residential</t>
  </si>
  <si>
    <t>C1030230</t>
  </si>
  <si>
    <t>Hospital Curtains</t>
  </si>
  <si>
    <t>C1030300</t>
  </si>
  <si>
    <t>Storage Specialties</t>
  </si>
  <si>
    <t>C1030310</t>
  </si>
  <si>
    <t>Lockers</t>
  </si>
  <si>
    <t>C1030320</t>
  </si>
  <si>
    <t>Shelving</t>
  </si>
  <si>
    <t>C1030330</t>
  </si>
  <si>
    <t>Parts Bins</t>
  </si>
  <si>
    <t>C1030400</t>
  </si>
  <si>
    <t>Fabricated Cabinets &amp; Counters</t>
  </si>
  <si>
    <t>C1030410</t>
  </si>
  <si>
    <t>Cabinets</t>
  </si>
  <si>
    <t>C1030500</t>
  </si>
  <si>
    <t>Identifying/Visual Aid Specialties</t>
  </si>
  <si>
    <t>C1030510</t>
  </si>
  <si>
    <t>Signs</t>
  </si>
  <si>
    <t>C1030520</t>
  </si>
  <si>
    <t>Building Directory Boards</t>
  </si>
  <si>
    <t>C1030530</t>
  </si>
  <si>
    <t>Bulletin Boards</t>
  </si>
  <si>
    <t>C1030540</t>
  </si>
  <si>
    <t>Chalkboards &amp; Whiteboards</t>
  </si>
  <si>
    <t>C1030600</t>
  </si>
  <si>
    <t>Internal Traffic Protection Aids</t>
  </si>
  <si>
    <t>C1030610</t>
  </si>
  <si>
    <t>Turnstiles</t>
  </si>
  <si>
    <t>C1030700</t>
  </si>
  <si>
    <t>Integrated Appurtenances</t>
  </si>
  <si>
    <t>C1030900</t>
  </si>
  <si>
    <t>Other Fittings</t>
  </si>
  <si>
    <t>C1030910</t>
  </si>
  <si>
    <t>Mailboxes</t>
  </si>
  <si>
    <t>C20</t>
  </si>
  <si>
    <t>Stairs</t>
  </si>
  <si>
    <t>C2010</t>
  </si>
  <si>
    <t>Stair Construction</t>
  </si>
  <si>
    <t>C2010100</t>
  </si>
  <si>
    <t>Regular Stairs</t>
  </si>
  <si>
    <t>C2010110</t>
  </si>
  <si>
    <t>Stairs - CIP</t>
  </si>
  <si>
    <t>C2010120</t>
  </si>
  <si>
    <t>Stairs - Precast</t>
  </si>
  <si>
    <t>C2010130</t>
  </si>
  <si>
    <t>Stairs - Steel</t>
  </si>
  <si>
    <t>C2010140</t>
  </si>
  <si>
    <t>Stairs - Wood</t>
  </si>
  <si>
    <t>C2010200</t>
  </si>
  <si>
    <t>Curved Stairs</t>
  </si>
  <si>
    <t>C2010300</t>
  </si>
  <si>
    <t>Spiral Stairs</t>
  </si>
  <si>
    <t>C2010310</t>
  </si>
  <si>
    <t>Spiral Stairs - Metal</t>
  </si>
  <si>
    <t>C2010320</t>
  </si>
  <si>
    <t>Spiral Stairs - Wood</t>
  </si>
  <si>
    <t>C2010400</t>
  </si>
  <si>
    <t>Stair Handrails/Balustrades</t>
  </si>
  <si>
    <t>C2020</t>
  </si>
  <si>
    <t>Stair Finishes</t>
  </si>
  <si>
    <t>C2020100</t>
  </si>
  <si>
    <t>Stair, Tread &amp; Landing Finishes</t>
  </si>
  <si>
    <t>C2020200</t>
  </si>
  <si>
    <t>Stair Soffit Finishes</t>
  </si>
  <si>
    <t>C2020300</t>
  </si>
  <si>
    <t>Stair Handrail &amp; Balustrade Finishes</t>
  </si>
  <si>
    <t>C30</t>
  </si>
  <si>
    <t>Interior Finishes</t>
  </si>
  <si>
    <t>C3010</t>
  </si>
  <si>
    <t>Wall Finishes</t>
  </si>
  <si>
    <t>C3010100</t>
  </si>
  <si>
    <t>C3010110</t>
  </si>
  <si>
    <t>Wall Finishes - Paint</t>
  </si>
  <si>
    <t>C3010120</t>
  </si>
  <si>
    <t>Wall Finishes - Coatings</t>
  </si>
  <si>
    <t>C3010130</t>
  </si>
  <si>
    <t>Wall Finishes - Coverings</t>
  </si>
  <si>
    <t>C3010140</t>
  </si>
  <si>
    <t>Wall Finishes - Paneling</t>
  </si>
  <si>
    <t>C3010150</t>
  </si>
  <si>
    <t>Wall Finishes - Tile</t>
  </si>
  <si>
    <t>C3010300</t>
  </si>
  <si>
    <t>Column Finishes</t>
  </si>
  <si>
    <t>C3020</t>
  </si>
  <si>
    <t>Floor Finishes</t>
  </si>
  <si>
    <t>C3020100</t>
  </si>
  <si>
    <t>Floor Toppings &amp; Coatings</t>
  </si>
  <si>
    <t>C3020110</t>
  </si>
  <si>
    <t>Concrete Toppings</t>
  </si>
  <si>
    <t>C3020120</t>
  </si>
  <si>
    <t>Acrylic Coatings</t>
  </si>
  <si>
    <t>C3020130</t>
  </si>
  <si>
    <t>Epoxy Coatings</t>
  </si>
  <si>
    <t>C3020200</t>
  </si>
  <si>
    <t>Traffic Membranes</t>
  </si>
  <si>
    <t>C3020300</t>
  </si>
  <si>
    <t>Hardeners &amp; Sealers</t>
  </si>
  <si>
    <t>C3020400</t>
  </si>
  <si>
    <t>Flooring</t>
  </si>
  <si>
    <t>C3020410</t>
  </si>
  <si>
    <t>Flooring - Sheet Goods</t>
  </si>
  <si>
    <t>C3020420</t>
  </si>
  <si>
    <t>Flooring - Terrazzo</t>
  </si>
  <si>
    <t>C3020430</t>
  </si>
  <si>
    <t>Flooring - Tile</t>
  </si>
  <si>
    <t>C3020440</t>
  </si>
  <si>
    <t>Flooring - VCT</t>
  </si>
  <si>
    <t>C3020450</t>
  </si>
  <si>
    <t>Flooring - Wood</t>
  </si>
  <si>
    <t>C3020490</t>
  </si>
  <si>
    <t>Flooring - Other</t>
  </si>
  <si>
    <t>C3020500</t>
  </si>
  <si>
    <t>Carpeting</t>
  </si>
  <si>
    <t>C3020510</t>
  </si>
  <si>
    <t>Carpet</t>
  </si>
  <si>
    <t>C3020520</t>
  </si>
  <si>
    <t>Carpet Tile</t>
  </si>
  <si>
    <t>C3020600</t>
  </si>
  <si>
    <t>Bases, Curbs &amp; Trim</t>
  </si>
  <si>
    <t>C3020610</t>
  </si>
  <si>
    <t>Base - Vinyl &amp; Rubber</t>
  </si>
  <si>
    <t>C3020620</t>
  </si>
  <si>
    <t>Base - Wood</t>
  </si>
  <si>
    <t>C3020700</t>
  </si>
  <si>
    <t>Access Pedestal Flooring</t>
  </si>
  <si>
    <t>C3020800</t>
  </si>
  <si>
    <t>Subflooring &amp; Underlayment</t>
  </si>
  <si>
    <t>C3020810</t>
  </si>
  <si>
    <t>Subflooring &amp; Underlayment - Wood</t>
  </si>
  <si>
    <t>C3030</t>
  </si>
  <si>
    <t>Ceiling Finishes</t>
  </si>
  <si>
    <t>C3030100</t>
  </si>
  <si>
    <t>Applied Ceiling Finishes</t>
  </si>
  <si>
    <t>C3030110</t>
  </si>
  <si>
    <t>Ceiling Finishes - Paint</t>
  </si>
  <si>
    <t>C3030120</t>
  </si>
  <si>
    <t>Ceiling Finishes - Coatings</t>
  </si>
  <si>
    <t>C3030130</t>
  </si>
  <si>
    <t>Ceiling Finishes - Coverings</t>
  </si>
  <si>
    <t>C3030140</t>
  </si>
  <si>
    <t>Ceiling Finishes - Paneling</t>
  </si>
  <si>
    <t>C3030150</t>
  </si>
  <si>
    <t>Ceiling Finishes - Tile</t>
  </si>
  <si>
    <t>C3030200</t>
  </si>
  <si>
    <t>Suspended Ceilings</t>
  </si>
  <si>
    <t>C3030210</t>
  </si>
  <si>
    <t>Suspended Ceilings - Acoustical</t>
  </si>
  <si>
    <t>C3030220</t>
  </si>
  <si>
    <t>Suspended Ceilings - Gypsum Board</t>
  </si>
  <si>
    <t>C3030230</t>
  </si>
  <si>
    <t>Suspended Ceilings - Plaster</t>
  </si>
  <si>
    <t>C3030300</t>
  </si>
  <si>
    <t>Drywall &amp; Plaster Ceiling Components</t>
  </si>
  <si>
    <t>C3030310</t>
  </si>
  <si>
    <t>Ceiling Components - Drywall</t>
  </si>
  <si>
    <t>C3030320</t>
  </si>
  <si>
    <t>Ceiling components - Plaster</t>
  </si>
  <si>
    <t>C3030900</t>
  </si>
  <si>
    <t>Other Ceiling Finishes</t>
  </si>
  <si>
    <t>D</t>
  </si>
  <si>
    <t>Services</t>
  </si>
  <si>
    <t>D10</t>
  </si>
  <si>
    <t>Conveying</t>
  </si>
  <si>
    <t>D1010</t>
  </si>
  <si>
    <t>Elevators and Lifts</t>
  </si>
  <si>
    <t>D1010100</t>
  </si>
  <si>
    <t>Passenger Elevators</t>
  </si>
  <si>
    <t>D1010110</t>
  </si>
  <si>
    <t>Elevators - Hydraulic</t>
  </si>
  <si>
    <t>D1010130</t>
  </si>
  <si>
    <t>Elevators - Oil Hydraulic</t>
  </si>
  <si>
    <t>D1010140</t>
  </si>
  <si>
    <t>Elevators - Traction Geared</t>
  </si>
  <si>
    <t>D1010150</t>
  </si>
  <si>
    <t>Elevators - Traction Gearless</t>
  </si>
  <si>
    <t>D1010200</t>
  </si>
  <si>
    <t>Freight Elevators</t>
  </si>
  <si>
    <t>D1010210</t>
  </si>
  <si>
    <t>Elevators - Freight</t>
  </si>
  <si>
    <t>D1010300</t>
  </si>
  <si>
    <t>Lifts</t>
  </si>
  <si>
    <t>D1010310</t>
  </si>
  <si>
    <t>Lifts - Passenger</t>
  </si>
  <si>
    <t>D1020</t>
  </si>
  <si>
    <t>Escalators and Moving Walks</t>
  </si>
  <si>
    <t>D1020100</t>
  </si>
  <si>
    <t>Escalators</t>
  </si>
  <si>
    <t>D1020110</t>
  </si>
  <si>
    <t>D1020200</t>
  </si>
  <si>
    <t>Moving Walks</t>
  </si>
  <si>
    <t>D1020210</t>
  </si>
  <si>
    <t>D1090</t>
  </si>
  <si>
    <t>Other Conveying Systems</t>
  </si>
  <si>
    <t>D1090100</t>
  </si>
  <si>
    <t>Dumbwaiters</t>
  </si>
  <si>
    <t>D1090200</t>
  </si>
  <si>
    <t>Pneumatic Tube Systems</t>
  </si>
  <si>
    <t>D1090300</t>
  </si>
  <si>
    <t>Hoists &amp; Cranes</t>
  </si>
  <si>
    <t>D1090400</t>
  </si>
  <si>
    <t>Conveyors</t>
  </si>
  <si>
    <t>D1090410</t>
  </si>
  <si>
    <t>Conveyors - Horizontal &amp; Inclined</t>
  </si>
  <si>
    <t>D1090420</t>
  </si>
  <si>
    <t>Conveyors - Vertical</t>
  </si>
  <si>
    <t>D1090500</t>
  </si>
  <si>
    <t>Chutes</t>
  </si>
  <si>
    <t>D1090510</t>
  </si>
  <si>
    <t>Chutes - Linen &amp; Refuse</t>
  </si>
  <si>
    <t>D1090520</t>
  </si>
  <si>
    <t>Chutes - Mail</t>
  </si>
  <si>
    <t>D1090600</t>
  </si>
  <si>
    <t>Turntables</t>
  </si>
  <si>
    <t>D1090700</t>
  </si>
  <si>
    <t>Baggage Handling &amp; Loading Systems</t>
  </si>
  <si>
    <t>D1090800</t>
  </si>
  <si>
    <t>Transportation Systems</t>
  </si>
  <si>
    <t>D20</t>
  </si>
  <si>
    <t>D2010</t>
  </si>
  <si>
    <t>Plumbing Fixtures</t>
  </si>
  <si>
    <t>D2010100</t>
  </si>
  <si>
    <t>Water Closets</t>
  </si>
  <si>
    <t>Water Closets - Single</t>
  </si>
  <si>
    <t>D2010120</t>
  </si>
  <si>
    <t>Water Closets - Group</t>
  </si>
  <si>
    <t>D2010200</t>
  </si>
  <si>
    <t>Urinals</t>
  </si>
  <si>
    <t>D2010210</t>
  </si>
  <si>
    <t>Urinals - Single</t>
  </si>
  <si>
    <t>D2010220</t>
  </si>
  <si>
    <t>Urinals - Battery Mount</t>
  </si>
  <si>
    <t>D2010300</t>
  </si>
  <si>
    <t>Lavatories</t>
  </si>
  <si>
    <t>D2010310</t>
  </si>
  <si>
    <t>Lavatories - Single</t>
  </si>
  <si>
    <t>D2010320</t>
  </si>
  <si>
    <t>Lavatories - Battery Mount</t>
  </si>
  <si>
    <t>D2010400</t>
  </si>
  <si>
    <t>Sinks</t>
  </si>
  <si>
    <t>Sinks - Kitchen</t>
  </si>
  <si>
    <t>D2010420</t>
  </si>
  <si>
    <t>Sinks - Laundry</t>
  </si>
  <si>
    <t>D2010430</t>
  </si>
  <si>
    <t>Sinks - Laboratory</t>
  </si>
  <si>
    <t>D2010440</t>
  </si>
  <si>
    <t>Sinks - Service</t>
  </si>
  <si>
    <t>D2010500</t>
  </si>
  <si>
    <t>Bathtubs</t>
  </si>
  <si>
    <t>D2010510</t>
  </si>
  <si>
    <t>D2010600</t>
  </si>
  <si>
    <t>Wash Fountains</t>
  </si>
  <si>
    <t>D2010610</t>
  </si>
  <si>
    <t>Wash Fountains - Group</t>
  </si>
  <si>
    <t>D2010700</t>
  </si>
  <si>
    <t>Showers</t>
  </si>
  <si>
    <t>D2010800</t>
  </si>
  <si>
    <t>Drinking Fountains &amp; Coolers</t>
  </si>
  <si>
    <t>D2010810</t>
  </si>
  <si>
    <t>Drinking Fountains</t>
  </si>
  <si>
    <t>D2010820</t>
  </si>
  <si>
    <t>Water Coolers</t>
  </si>
  <si>
    <t>D2010900</t>
  </si>
  <si>
    <t>Other Plumbing Fixtures</t>
  </si>
  <si>
    <t>D2010910</t>
  </si>
  <si>
    <t>Bidets</t>
  </si>
  <si>
    <t>D2020</t>
  </si>
  <si>
    <t>Domestic Water Distribution</t>
  </si>
  <si>
    <t>D2020100</t>
  </si>
  <si>
    <t>Cold Water Service</t>
  </si>
  <si>
    <t>D2020200</t>
  </si>
  <si>
    <t>Hot Water Service</t>
  </si>
  <si>
    <t>D2020300</t>
  </si>
  <si>
    <t>Domestic Water Supply Equipment</t>
  </si>
  <si>
    <t>D2030</t>
  </si>
  <si>
    <t>Sanitary Waste</t>
  </si>
  <si>
    <t>D2030100</t>
  </si>
  <si>
    <t>Waste Piping</t>
  </si>
  <si>
    <t>D2030200</t>
  </si>
  <si>
    <t>Vent Piping</t>
  </si>
  <si>
    <t>D2030300</t>
  </si>
  <si>
    <t>Floor Drains</t>
  </si>
  <si>
    <t>D2030400</t>
  </si>
  <si>
    <t>Sanitary Waste Equipment</t>
  </si>
  <si>
    <t>D2030500</t>
  </si>
  <si>
    <t>Pipe Insulation</t>
  </si>
  <si>
    <t>D2040</t>
  </si>
  <si>
    <t>Rain Water Drainage</t>
  </si>
  <si>
    <t>D2040100</t>
  </si>
  <si>
    <t>Pipe &amp; Fittings</t>
  </si>
  <si>
    <t>D2040200</t>
  </si>
  <si>
    <t>Roof Drains</t>
  </si>
  <si>
    <t>D2040300</t>
  </si>
  <si>
    <t>Rainwater Drainage Equipment</t>
  </si>
  <si>
    <t>D2040400</t>
  </si>
  <si>
    <t>D2090</t>
  </si>
  <si>
    <t>Other Plumbing Systems</t>
  </si>
  <si>
    <t>D2090100</t>
  </si>
  <si>
    <t>Gas Distribution</t>
  </si>
  <si>
    <t>D2090200</t>
  </si>
  <si>
    <t>Acid Waste Systems</t>
  </si>
  <si>
    <t>D2090300</t>
  </si>
  <si>
    <t>Interceptors</t>
  </si>
  <si>
    <t>D2090400</t>
  </si>
  <si>
    <t>Pool Piping &amp; Equipment</t>
  </si>
  <si>
    <t>D2090500</t>
  </si>
  <si>
    <t>absolute v</t>
  </si>
  <si>
    <t>Decorative Fountain Piping &amp; Devices</t>
  </si>
  <si>
    <t>D2090600</t>
  </si>
  <si>
    <t>Special Water Systems</t>
  </si>
  <si>
    <t>D2090800</t>
  </si>
  <si>
    <t>Piping &amp; Fittings</t>
  </si>
  <si>
    <t>D2090900</t>
  </si>
  <si>
    <t>Misc. Other Plumbing Systems</t>
  </si>
  <si>
    <t>D30</t>
  </si>
  <si>
    <t>HVAC</t>
  </si>
  <si>
    <t>D3010</t>
  </si>
  <si>
    <t>Energy Supply</t>
  </si>
  <si>
    <t>D3010100</t>
  </si>
  <si>
    <t>Oil Supply System</t>
  </si>
  <si>
    <t>D3010200</t>
  </si>
  <si>
    <t>Gas Supply System</t>
  </si>
  <si>
    <t>D3010300</t>
  </si>
  <si>
    <t>Coal Supply System</t>
  </si>
  <si>
    <t>D3010400</t>
  </si>
  <si>
    <t>Steam Supply System</t>
  </si>
  <si>
    <t>D3010500</t>
  </si>
  <si>
    <t>Hot Water Supply System</t>
  </si>
  <si>
    <t>D3010600</t>
  </si>
  <si>
    <t>Chilled Water Supply System</t>
  </si>
  <si>
    <t>D3010700</t>
  </si>
  <si>
    <t>Solar Energy Systems</t>
  </si>
  <si>
    <t>D3010800</t>
  </si>
  <si>
    <t>Wind Energy System</t>
  </si>
  <si>
    <t>D3010900</t>
  </si>
  <si>
    <t>Fuel Cell Systems</t>
  </si>
  <si>
    <t>D3020</t>
  </si>
  <si>
    <t>Heat Generating Systems</t>
  </si>
  <si>
    <t>D3020100</t>
  </si>
  <si>
    <t>Boilers</t>
  </si>
  <si>
    <t>D3020200</t>
  </si>
  <si>
    <t>Boiler Room Piping &amp; Specialties</t>
  </si>
  <si>
    <t>D3020300</t>
  </si>
  <si>
    <t>Auxiliary Equipment</t>
  </si>
  <si>
    <t>D3020400</t>
  </si>
  <si>
    <t>Insulation</t>
  </si>
  <si>
    <t>D3030</t>
  </si>
  <si>
    <t>Cooling Generating Systems</t>
  </si>
  <si>
    <t xml:space="preserve">   Concrete Slabs-on-Grade and -on-Deck</t>
  </si>
  <si>
    <t xml:space="preserve">   Concrete - Framing, Bracing, Columns </t>
  </si>
  <si>
    <t xml:space="preserve">   Roofing - SF</t>
  </si>
  <si>
    <t xml:space="preserve">   Floor Finish (Carpet) SF</t>
  </si>
  <si>
    <t xml:space="preserve">   Ceiling Area - SF</t>
  </si>
  <si>
    <t xml:space="preserve">   Casework</t>
  </si>
  <si>
    <t xml:space="preserve">    Plumbing Fixtures</t>
  </si>
  <si>
    <t xml:space="preserve">   Heating and Venting</t>
  </si>
  <si>
    <t xml:space="preserve">   Air Conditioning</t>
  </si>
  <si>
    <t xml:space="preserve">   Sprinklers</t>
  </si>
  <si>
    <t>D3030100</t>
  </si>
  <si>
    <t>Chilled Water Systems</t>
  </si>
  <si>
    <t>D3030200</t>
  </si>
  <si>
    <t>Direct Expansion Systems</t>
  </si>
  <si>
    <t>D3030300</t>
  </si>
  <si>
    <t>Other Cooling System Components</t>
  </si>
  <si>
    <t>D3040</t>
  </si>
  <si>
    <t>Distribution Systems</t>
  </si>
  <si>
    <t>D3040100</t>
  </si>
  <si>
    <t>Air Distribution Systems</t>
  </si>
  <si>
    <t>D3040200</t>
  </si>
  <si>
    <t>Exhaust Ventilation Systems</t>
  </si>
  <si>
    <t>D3040300</t>
  </si>
  <si>
    <t>Steam Distribution Systems</t>
  </si>
  <si>
    <t>D3040400</t>
  </si>
  <si>
    <t>Hot Water Distribution</t>
  </si>
  <si>
    <t>D3040500</t>
  </si>
  <si>
    <t>Chilled Water Distribution</t>
  </si>
  <si>
    <t>D3040600</t>
  </si>
  <si>
    <t>Change-over Distribution Systems</t>
  </si>
  <si>
    <t>D3040700</t>
  </si>
  <si>
    <t>Glycol Distribution Systems</t>
  </si>
  <si>
    <t>D3050</t>
  </si>
  <si>
    <t>Terminal &amp; Package Units</t>
  </si>
  <si>
    <t>D3050100</t>
  </si>
  <si>
    <t>Terminal Self-Contained Units</t>
  </si>
  <si>
    <t>D3050200</t>
  </si>
  <si>
    <t>Package Units</t>
  </si>
  <si>
    <t>D3060</t>
  </si>
  <si>
    <t>Controls &amp; Instrumentation</t>
  </si>
  <si>
    <t>D3060100</t>
  </si>
  <si>
    <t>Heating Generating Systems</t>
  </si>
  <si>
    <t>D3060200</t>
  </si>
  <si>
    <t>D3060300</t>
  </si>
  <si>
    <t>Heating/Cooling Air Handling Units</t>
  </si>
  <si>
    <t>Sitework and Demolition</t>
  </si>
  <si>
    <t>Cubic Yards</t>
  </si>
  <si>
    <t>per sf</t>
  </si>
  <si>
    <t xml:space="preserve">Concrete Substructure </t>
  </si>
  <si>
    <t>Interior &amp; Ext Walls Construction - SF</t>
  </si>
  <si>
    <t>Concrete Slabs-on-Grade and -on-Deck</t>
  </si>
  <si>
    <t>-</t>
  </si>
  <si>
    <t xml:space="preserve">Concrete - Framing, Bracing, Columns </t>
  </si>
  <si>
    <t>Steel</t>
  </si>
  <si>
    <t>Specialties</t>
  </si>
  <si>
    <t>Air Conditioning</t>
  </si>
  <si>
    <t>Heating and Venting</t>
  </si>
  <si>
    <t>Lab Stool</t>
  </si>
  <si>
    <t>Furnishing</t>
  </si>
  <si>
    <t>CONSTRUCTION COST</t>
  </si>
  <si>
    <t>D3060400</t>
  </si>
  <si>
    <t>Exhaust &amp; Ventilating Systems</t>
  </si>
  <si>
    <t>D3060500</t>
  </si>
  <si>
    <t>Hoods &amp; Exhaust Systems</t>
  </si>
  <si>
    <t>D3060600</t>
  </si>
  <si>
    <t>Terminal Devices</t>
  </si>
  <si>
    <t>D3060700</t>
  </si>
  <si>
    <t>Energy Monitoring &amp; Control</t>
  </si>
  <si>
    <t>D3060800</t>
  </si>
  <si>
    <t>Building Automation Systems</t>
  </si>
  <si>
    <t>D3070</t>
  </si>
  <si>
    <t>Systems Testing &amp; Balancing</t>
  </si>
  <si>
    <t>D3070100</t>
  </si>
  <si>
    <t>Piping System Testing &amp; Balancing</t>
  </si>
  <si>
    <t>D3070200</t>
  </si>
  <si>
    <t>Air System Testing &amp; Balancing</t>
  </si>
  <si>
    <t>D3070300</t>
  </si>
  <si>
    <t>HVAC Commissioning</t>
  </si>
  <si>
    <t>D3070900</t>
  </si>
  <si>
    <t>Other System Testing &amp; Balancing</t>
  </si>
  <si>
    <t>D3090</t>
  </si>
  <si>
    <t>Other HVAC Systems/Equip</t>
  </si>
  <si>
    <t>D3090100</t>
  </si>
  <si>
    <t>Special Cooling Systems &amp; Devices</t>
  </si>
  <si>
    <t>D3090200</t>
  </si>
  <si>
    <t>Special Humidity Control</t>
  </si>
  <si>
    <t>D3090300</t>
  </si>
  <si>
    <t>Dust &amp; Fume Collectors</t>
  </si>
  <si>
    <t>D3090400</t>
  </si>
  <si>
    <t>Air Curtains</t>
  </si>
  <si>
    <t>D3090500</t>
  </si>
  <si>
    <t>Air Purifiers</t>
  </si>
  <si>
    <t>D3090600</t>
  </si>
  <si>
    <t>Paint Spray Booth Ventilation</t>
  </si>
  <si>
    <t>D3090700</t>
  </si>
  <si>
    <t>Light Fixtures</t>
  </si>
  <si>
    <t>Wall Finishes - SF</t>
  </si>
  <si>
    <t>Total Floor Finishes</t>
  </si>
  <si>
    <t>Total Wall Finishes</t>
  </si>
  <si>
    <t>TOTAL Light Fixtures</t>
  </si>
  <si>
    <t xml:space="preserve">Total Cost </t>
  </si>
  <si>
    <t>Fee and Contingency</t>
  </si>
  <si>
    <t>TOTAL PROJECT COST Index</t>
  </si>
  <si>
    <t>NOTE: this is roof construction, not just the roofing material.</t>
  </si>
  <si>
    <t>Cost Cut</t>
  </si>
  <si>
    <t>Cost Fill</t>
  </si>
  <si>
    <t>Fill</t>
  </si>
  <si>
    <t>Cut</t>
  </si>
  <si>
    <t xml:space="preserve">Net </t>
  </si>
  <si>
    <t>Net</t>
  </si>
  <si>
    <t>Import fill at $/CY</t>
  </si>
  <si>
    <t>Difference</t>
  </si>
  <si>
    <t>LW Concrete on Metal Deck</t>
  </si>
  <si>
    <t>Generic - 6"</t>
  </si>
  <si>
    <t>Floors</t>
  </si>
  <si>
    <t>SiteWork</t>
  </si>
  <si>
    <t>Generic - 9"</t>
  </si>
  <si>
    <t>W12x190</t>
  </si>
  <si>
    <t>Structural Steel - $/lb</t>
  </si>
  <si>
    <t>Suspended Ceilings - Gypsum Board-GWB on Mtl. Stud</t>
  </si>
  <si>
    <t>Suspended Ceilings - Acoustical-2' x 2' Metal Panel Ceiling</t>
  </si>
  <si>
    <t>Suspended Ceilings - Acoustical-2' x 2' ACT System</t>
  </si>
  <si>
    <t>Windows - SteelFixed - 3x5</t>
  </si>
  <si>
    <t>Windows - SteelFixed - 2x5</t>
  </si>
  <si>
    <t>Penthouse Screen Wall</t>
  </si>
  <si>
    <t>Interior - 9 1-8" CMU (Furred)</t>
  </si>
  <si>
    <t>Interior - 7 5-8" CMU</t>
  </si>
  <si>
    <t>Interior - 5 3/8" Partition w/ Tile</t>
  </si>
  <si>
    <t>Interior - 5 1/8" Partition w/ Tile</t>
  </si>
  <si>
    <t>Interior - 4 7/8" Partition (1-hr)</t>
  </si>
  <si>
    <t>Interior - 4 1/4" Partition</t>
  </si>
  <si>
    <t>Interior - 4 1/2" Partition w/ Tile</t>
  </si>
  <si>
    <t>Interior - 3 3/4" Partition (1-hr)</t>
  </si>
  <si>
    <t>Foundation - 36" Footing</t>
  </si>
  <si>
    <t>Foundation - 1' 4 3/4" Concrete</t>
  </si>
  <si>
    <t>Exterior - Brick on CMU - Entrance</t>
  </si>
  <si>
    <t>Exterior - Brick on CMU (No Furring)</t>
  </si>
  <si>
    <t>Exterior - Brick on CMU</t>
  </si>
  <si>
    <t>Curtain Wall 1</t>
  </si>
  <si>
    <t>Walls</t>
  </si>
  <si>
    <t>Lab Bench Base Cabinet - Double Door w Drawer 30"</t>
  </si>
  <si>
    <t>Lab Bench</t>
  </si>
  <si>
    <t>24" Depth</t>
  </si>
  <si>
    <t>Casework</t>
  </si>
  <si>
    <t>Summary Estimate of Construction Costs</t>
  </si>
  <si>
    <t>Total Perimeter</t>
  </si>
  <si>
    <t>Average Wall height</t>
  </si>
  <si>
    <t>00</t>
  </si>
  <si>
    <t>0Carpet 1</t>
  </si>
  <si>
    <t>0Carpet HV</t>
  </si>
  <si>
    <t>0Carpet Off2</t>
  </si>
  <si>
    <t>CirculationCarpet Tile 1</t>
  </si>
  <si>
    <t>Conf. RoomCarpet1</t>
  </si>
  <si>
    <t>0Ceramic P2</t>
  </si>
  <si>
    <t>LobbyGranite</t>
  </si>
  <si>
    <t>CopyVinyl Tile</t>
  </si>
  <si>
    <t>Troffer - 2x2 Parabolic2' x 2' (2 Lamps)</t>
  </si>
  <si>
    <t>Suspended Linear 148"</t>
  </si>
  <si>
    <t>Downlight - Recessed Can8" 100 watt Incandescent</t>
  </si>
  <si>
    <t>Downlight - Recessed Can6"  60 watt Incandescent</t>
  </si>
  <si>
    <t>Lighting Fixtures</t>
  </si>
  <si>
    <t>Urinal-Wall-3D</t>
  </si>
  <si>
    <t>Drinking Fountain-Hi-Lo-3D</t>
  </si>
  <si>
    <t>24" x 19"</t>
  </si>
  <si>
    <t>22" x 27"</t>
  </si>
  <si>
    <t>19" x 17"</t>
  </si>
  <si>
    <t>15" Seat Height</t>
  </si>
  <si>
    <t>Urinal Screen-3D30" O.C.</t>
  </si>
  <si>
    <t>TreadmillTreadmill</t>
  </si>
  <si>
    <t>Toilet Stall-Accessible-Front-3D60" x 60" Clear</t>
  </si>
  <si>
    <t>Toilet Stall-3D36" x 60" Clear</t>
  </si>
  <si>
    <t>Toilet Stall-3D - Front36" x 60" Clear</t>
  </si>
  <si>
    <t>Lifting BenchLifting Bench</t>
  </si>
  <si>
    <t>Hood-Walk-In59" W</t>
  </si>
  <si>
    <t>Grab Bar-3DGrab Bar-3D</t>
  </si>
  <si>
    <t>Elevator-Hydraulic3000 lbs</t>
  </si>
  <si>
    <t>Elevator-Hydraulic2000 lbs</t>
  </si>
  <si>
    <t>Dispenser-Towel-TallDispenser-Towel-Tall</t>
  </si>
  <si>
    <t>Specialty Equipment</t>
  </si>
  <si>
    <t xml:space="preserve">Doors </t>
  </si>
  <si>
    <t>Total</t>
  </si>
  <si>
    <t>General Conditions (months)</t>
  </si>
  <si>
    <t>Interior DoorsSingle - FlushHM - 36" x 84"</t>
  </si>
  <si>
    <t>Interior DoorsSingle - FlushHM - 34" x 84"</t>
  </si>
  <si>
    <t>Interior DoorsSingle - FlushWD - 34" x 84"</t>
  </si>
  <si>
    <t>Interior DoorsDouble - FlushWD - 68" x 84"</t>
  </si>
  <si>
    <t>Interior DoorsDouble - FlushWD - 72" x 84"</t>
  </si>
  <si>
    <t>Overhead DoorsOverhead - Rolling8' x 10'</t>
  </si>
  <si>
    <t>0Double - Exterior Glass72" x 84"</t>
  </si>
  <si>
    <t>Interior DoorsDouble - FlushHM - 72" x 84"</t>
  </si>
  <si>
    <t>Interior DoorsSingle - Flush - SidelightHM - 34" x 84"</t>
  </si>
  <si>
    <t>Doors</t>
  </si>
  <si>
    <t>General Construction Items (HVAC)</t>
  </si>
  <si>
    <t>D3090900</t>
  </si>
  <si>
    <t>Misc. Other HVAC Systems &amp; Equipment</t>
  </si>
  <si>
    <t>D40</t>
  </si>
  <si>
    <t>Fire Protection</t>
  </si>
  <si>
    <t>D4010</t>
  </si>
  <si>
    <t>Sprinklers</t>
  </si>
  <si>
    <t>D4010100</t>
  </si>
  <si>
    <t>Sprinkler Water Supply</t>
  </si>
  <si>
    <t>D4010200</t>
  </si>
  <si>
    <t>Sprinkler Pumping Equipment</t>
  </si>
  <si>
    <t>D4010300</t>
  </si>
  <si>
    <t>Wet Sprinkler Systems</t>
  </si>
  <si>
    <t>D4010400</t>
  </si>
  <si>
    <t>Dry Sprinkler Systems</t>
  </si>
  <si>
    <t>D4020</t>
  </si>
  <si>
    <t>Standpipes</t>
  </si>
  <si>
    <t>D4020100</t>
  </si>
  <si>
    <t>Standpipe Water Supply</t>
  </si>
  <si>
    <t>D4020200</t>
  </si>
  <si>
    <t>Pumping Equipment</t>
  </si>
  <si>
    <t>D4020300</t>
  </si>
  <si>
    <t>Standpipe Equipment</t>
  </si>
  <si>
    <t>D4020400</t>
  </si>
  <si>
    <t>Fire Hose Equipment</t>
  </si>
  <si>
    <t>D4030</t>
  </si>
  <si>
    <t>Fire Protection Specialties</t>
  </si>
  <si>
    <t>D4030100</t>
  </si>
  <si>
    <t>Fire Extinguishers</t>
  </si>
  <si>
    <t>D4030200</t>
  </si>
  <si>
    <t>Fire Extinguisher Cabinets</t>
  </si>
  <si>
    <t>D4030900</t>
  </si>
  <si>
    <t>Other Fire Protection Specialties</t>
  </si>
  <si>
    <t>D4090</t>
  </si>
  <si>
    <t>Other Fire Protection Systems</t>
  </si>
  <si>
    <t>D4090100</t>
  </si>
  <si>
    <t>Carbon Dioxide Systems</t>
  </si>
  <si>
    <t>D4090200</t>
  </si>
  <si>
    <t>Foam Generating Equipment</t>
  </si>
  <si>
    <t>D4090300</t>
  </si>
  <si>
    <t>Clean Agent System</t>
  </si>
  <si>
    <t>D4090400</t>
  </si>
  <si>
    <t>Dry Chemical Systems</t>
  </si>
  <si>
    <t>D4090500</t>
  </si>
  <si>
    <t>Hood &amp; Duct Fire Protection</t>
  </si>
  <si>
    <t>D4090900</t>
  </si>
  <si>
    <t>Misc. Other Fire Protection Systems</t>
  </si>
  <si>
    <t>D50</t>
  </si>
  <si>
    <t>Electrical</t>
  </si>
  <si>
    <t>D5010</t>
  </si>
  <si>
    <t>Electrical Service/Distribution</t>
  </si>
  <si>
    <t>D5010100</t>
  </si>
  <si>
    <t>High Tension Service &amp; Distribution</t>
  </si>
  <si>
    <t>D5010200</t>
  </si>
  <si>
    <t>Low Tension Service &amp; Distribution</t>
  </si>
  <si>
    <t>D5020</t>
  </si>
  <si>
    <t>Lighting and Branch Wiring</t>
  </si>
  <si>
    <t>D5020100</t>
  </si>
  <si>
    <t>Branch Wiring &amp; Devices</t>
  </si>
  <si>
    <t>D5020110</t>
  </si>
  <si>
    <t>Receptacles - Wall</t>
  </si>
  <si>
    <t>D5020115</t>
  </si>
  <si>
    <t>Receptacles - Floor</t>
  </si>
  <si>
    <t>D5020120</t>
  </si>
  <si>
    <t>Switches - Wall</t>
  </si>
  <si>
    <t>D5020200</t>
  </si>
  <si>
    <t>Lighting Equipment</t>
  </si>
  <si>
    <t>D5020210</t>
  </si>
  <si>
    <t>Lighting - Fluorescent</t>
  </si>
  <si>
    <t>D5020220</t>
  </si>
  <si>
    <t>Lighting - Incandescent</t>
  </si>
  <si>
    <t>D5020230</t>
  </si>
  <si>
    <t>Lighting - High Intensity</t>
  </si>
  <si>
    <t>D5020280</t>
  </si>
  <si>
    <t>Light Poles</t>
  </si>
  <si>
    <t>D5030</t>
  </si>
  <si>
    <t>Communications and Security</t>
  </si>
  <si>
    <t>D5030100</t>
  </si>
  <si>
    <t>Public Address &amp; Music Systems</t>
  </si>
  <si>
    <t>D5030200</t>
  </si>
  <si>
    <t>Intercommunication &amp; Paging Systems</t>
  </si>
  <si>
    <t>D5030300</t>
  </si>
  <si>
    <t>Telephone Systems</t>
  </si>
  <si>
    <t>D5030400</t>
  </si>
  <si>
    <t>Call Systems</t>
  </si>
  <si>
    <t>D5030500</t>
  </si>
  <si>
    <t>Television Systems</t>
  </si>
  <si>
    <t>D5030600</t>
  </si>
  <si>
    <t>Data Networking</t>
  </si>
  <si>
    <t>D5030700</t>
  </si>
  <si>
    <t>Fire Alarm Systems</t>
  </si>
  <si>
    <t>D5030800</t>
  </si>
  <si>
    <t>Security &amp; Detection Systems</t>
  </si>
  <si>
    <t>D5030900</t>
  </si>
  <si>
    <t>Other Communications &amp; Security Systems</t>
  </si>
  <si>
    <t>D5090</t>
  </si>
  <si>
    <t>Other Electrical Systems</t>
  </si>
  <si>
    <t>D5090100</t>
  </si>
  <si>
    <t>Grounding Systems</t>
  </si>
  <si>
    <t>D5090200</t>
  </si>
  <si>
    <t>Emergency Light &amp; Power Systems</t>
  </si>
  <si>
    <t>D5090300</t>
  </si>
  <si>
    <t>D5090400</t>
  </si>
  <si>
    <t>General Construction Items (Elect.)</t>
  </si>
  <si>
    <t>D5090900</t>
  </si>
  <si>
    <t>Misc. Other Electrical Systems</t>
  </si>
  <si>
    <t>E</t>
  </si>
  <si>
    <t>Equipment &amp; Furnishings</t>
  </si>
  <si>
    <t>E10</t>
  </si>
  <si>
    <t>Equipment</t>
  </si>
  <si>
    <t>E1010</t>
  </si>
  <si>
    <t>Commercial Equipment</t>
  </si>
  <si>
    <t>E1010100</t>
  </si>
  <si>
    <t>Security &amp; Vault Equipment</t>
  </si>
  <si>
    <t>E1010110</t>
  </si>
  <si>
    <t>Security Equipment</t>
  </si>
  <si>
    <t>E1010120</t>
  </si>
  <si>
    <t>Vault Equipment</t>
  </si>
  <si>
    <t>E1010200</t>
  </si>
  <si>
    <t>Teller &amp; Service Equipment</t>
  </si>
  <si>
    <t>E1010300</t>
  </si>
  <si>
    <t>Registration Equipment</t>
  </si>
  <si>
    <t>E1010400</t>
  </si>
  <si>
    <t>Checkroom Equipment</t>
  </si>
  <si>
    <t>E1010500</t>
  </si>
  <si>
    <t>Mercantile Equipment</t>
  </si>
  <si>
    <t>E1010510</t>
  </si>
  <si>
    <t>Display Cases</t>
  </si>
  <si>
    <t>E1010520</t>
  </si>
  <si>
    <t>Checkout Counters</t>
  </si>
  <si>
    <t>TOTAL</t>
  </si>
  <si>
    <t>Ceilings</t>
  </si>
  <si>
    <t>PRICE</t>
  </si>
  <si>
    <t>E1010600</t>
  </si>
  <si>
    <t>Laundry &amp; Dry Cleaning Equipment</t>
  </si>
  <si>
    <t>E1010610</t>
  </si>
  <si>
    <t>Laundry Equipment - Washers &amp; Dryers</t>
  </si>
  <si>
    <t>E1010620</t>
  </si>
  <si>
    <t>Laundry Equipment - Ironers</t>
  </si>
  <si>
    <t>E1010700</t>
  </si>
  <si>
    <t>Vending Equipment</t>
  </si>
  <si>
    <t>E1010800</t>
  </si>
  <si>
    <t>Office Equipment</t>
  </si>
  <si>
    <t>E1010900</t>
  </si>
  <si>
    <t>Other Commercial Equipment</t>
  </si>
  <si>
    <t>E1020</t>
  </si>
  <si>
    <t>Institutional Equipment</t>
  </si>
  <si>
    <t>E1020100</t>
  </si>
  <si>
    <t>Ecclesiastical Equipment</t>
  </si>
  <si>
    <t>E1020110</t>
  </si>
  <si>
    <t>Ecclesiastical Equipment - Steeples &amp; Bells</t>
  </si>
  <si>
    <t>E1020120</t>
  </si>
  <si>
    <t>Ecclesiastical Equipment - Baptismals &amp; Fonts</t>
  </si>
  <si>
    <t>E1020130</t>
  </si>
  <si>
    <t>Ecclesiastical Equipment - Pews</t>
  </si>
  <si>
    <t>E1020200</t>
  </si>
  <si>
    <t>Library Equipment</t>
  </si>
  <si>
    <t>E1020210</t>
  </si>
  <si>
    <t>Library Equipment - Carrels</t>
  </si>
  <si>
    <t>E1020230</t>
  </si>
  <si>
    <t>Library Equipment - Shelves &amp; Desks</t>
  </si>
  <si>
    <t>E1020300</t>
  </si>
  <si>
    <t>Theater &amp; Stage Equipment</t>
  </si>
  <si>
    <t>E1020310</t>
  </si>
  <si>
    <t>Theater Equipment - Projection</t>
  </si>
  <si>
    <t>E1020320</t>
  </si>
  <si>
    <t>Theater Equipment - Lights &amp; Tracks</t>
  </si>
  <si>
    <t>E1020330</t>
  </si>
  <si>
    <t>Theater Equipment - Curtains</t>
  </si>
  <si>
    <t>E1020400</t>
  </si>
  <si>
    <t>Instrumental Equipment</t>
  </si>
  <si>
    <t>E1020500</t>
  </si>
  <si>
    <t>Audio-visual Equipment</t>
  </si>
  <si>
    <t>E1020600</t>
  </si>
  <si>
    <t>Detention Equipment</t>
  </si>
  <si>
    <t>E1020700</t>
  </si>
  <si>
    <t>Laboratory Equipment</t>
  </si>
  <si>
    <t>E1020710</t>
  </si>
  <si>
    <t>E1020720</t>
  </si>
  <si>
    <t>Laboratory Cabinets &amp; Countertops</t>
  </si>
  <si>
    <t>E1020730</t>
  </si>
  <si>
    <t>Laboratory Hoods</t>
  </si>
  <si>
    <t>E1020800</t>
  </si>
  <si>
    <t>Medical Equipment</t>
  </si>
  <si>
    <t>E1020810</t>
  </si>
  <si>
    <t>Medical Furniture &amp; Equipment</t>
  </si>
  <si>
    <t>E1020820</t>
  </si>
  <si>
    <t>X-ray Equipment</t>
  </si>
  <si>
    <t>E1020900</t>
  </si>
  <si>
    <t>Other Institutional Equipment</t>
  </si>
  <si>
    <t>E1030</t>
  </si>
  <si>
    <t>Vehicular Equipment</t>
  </si>
  <si>
    <t>E1030100</t>
  </si>
  <si>
    <t>Vehicular Service Equipment</t>
  </si>
  <si>
    <t>E1030200</t>
  </si>
  <si>
    <t>Parking Control Equipment</t>
  </si>
  <si>
    <t>E1030300</t>
  </si>
  <si>
    <t>Loading Dock Equipment</t>
  </si>
  <si>
    <t>E1030900</t>
  </si>
  <si>
    <t>Other Vehicular Equipment</t>
  </si>
  <si>
    <t>E1090</t>
  </si>
  <si>
    <t>Other Equipment</t>
  </si>
  <si>
    <t>E1090100</t>
  </si>
  <si>
    <t>Maintenance Equipment</t>
  </si>
  <si>
    <t>E1090200</t>
  </si>
  <si>
    <t>Solid Waste Handling Equipment</t>
  </si>
  <si>
    <t>E1090300</t>
  </si>
  <si>
    <t>Food Service Equipment</t>
  </si>
  <si>
    <t>E1090310</t>
  </si>
  <si>
    <t>Food Service - Cabinets &amp; Countertops</t>
  </si>
  <si>
    <t>E1090320</t>
  </si>
  <si>
    <t>Food Service - Appliances &amp; Equipment</t>
  </si>
  <si>
    <t>E1090330</t>
  </si>
  <si>
    <t>Food Service - Walk-in Refrigerators</t>
  </si>
  <si>
    <t>E1090400</t>
  </si>
  <si>
    <t>Residential Equipment</t>
  </si>
  <si>
    <t>E1090500</t>
  </si>
  <si>
    <t>Darkroom Equipment</t>
  </si>
  <si>
    <t>E1090600</t>
  </si>
  <si>
    <t>Window Washing Equipment</t>
  </si>
  <si>
    <t>E1090900</t>
  </si>
  <si>
    <t>E20</t>
  </si>
  <si>
    <t>Furnishings</t>
  </si>
  <si>
    <t>E2010</t>
  </si>
  <si>
    <t>Fixed Furnishings</t>
  </si>
  <si>
    <t>E2010100</t>
  </si>
  <si>
    <t>Fixed Artwork</t>
  </si>
  <si>
    <t>E2010200</t>
  </si>
  <si>
    <t>Fixed Casework</t>
  </si>
  <si>
    <t>E2010300</t>
  </si>
  <si>
    <t>Window Treatments</t>
  </si>
  <si>
    <t>E2010310</t>
  </si>
  <si>
    <t>Window Treatments - Blinds</t>
  </si>
  <si>
    <t>E2010320</t>
  </si>
  <si>
    <t>Window Treatments - Shades</t>
  </si>
  <si>
    <t>E2010330</t>
  </si>
  <si>
    <t>Window Treatments - Draperies</t>
  </si>
  <si>
    <t>E2010400</t>
  </si>
  <si>
    <t>Fixed Floor Grilles &amp; Mats</t>
  </si>
  <si>
    <t>E2010500</t>
  </si>
  <si>
    <t>Fixed Multiple Seating</t>
  </si>
  <si>
    <t>E2010600</t>
  </si>
  <si>
    <t>Fixed Interior Landscaping</t>
  </si>
  <si>
    <t>E2020</t>
  </si>
  <si>
    <t>Moveable Furnishings</t>
  </si>
  <si>
    <t>E2020100</t>
  </si>
  <si>
    <t>Movable Artwork</t>
  </si>
  <si>
    <t>E2020200</t>
  </si>
  <si>
    <t>Furniture &amp; Accessories</t>
  </si>
  <si>
    <t>E2020300</t>
  </si>
  <si>
    <t>Movable Rugs &amp; Mats</t>
  </si>
  <si>
    <t>E2020400</t>
  </si>
  <si>
    <t>Movable Multiple Seating</t>
  </si>
  <si>
    <t>E2020500</t>
  </si>
  <si>
    <t>Movable Interior Landscaping</t>
  </si>
  <si>
    <t>F</t>
  </si>
  <si>
    <t>Special Construction &amp; Demolition</t>
  </si>
  <si>
    <t>F10</t>
  </si>
  <si>
    <t>Special Construction</t>
  </si>
  <si>
    <t>F1010</t>
  </si>
  <si>
    <t>Special Structures</t>
  </si>
  <si>
    <t>F1010100</t>
  </si>
  <si>
    <t>Air Supported Structures</t>
  </si>
  <si>
    <t>F1010200</t>
  </si>
  <si>
    <t>Pre-engineered Structures</t>
  </si>
  <si>
    <t>F1010300</t>
  </si>
  <si>
    <t>Other Special Structures</t>
  </si>
  <si>
    <t>F1020</t>
  </si>
  <si>
    <t>Integrated Construction</t>
  </si>
  <si>
    <t>F1020100</t>
  </si>
  <si>
    <t>Integrated Assemblies</t>
  </si>
  <si>
    <t>F1020200</t>
  </si>
  <si>
    <t>Special Purpose Rooms</t>
  </si>
  <si>
    <t>F1020300</t>
  </si>
  <si>
    <t>Extended Price</t>
  </si>
  <si>
    <t>Total Price</t>
  </si>
  <si>
    <t>Other Integrated Construction</t>
  </si>
  <si>
    <t>F1030</t>
  </si>
  <si>
    <t>Special Construction Systems</t>
  </si>
  <si>
    <t>F1030100</t>
  </si>
  <si>
    <t>Sound, Vibration &amp; Seismic Construction</t>
  </si>
  <si>
    <t>F1030200</t>
  </si>
  <si>
    <t>Radiation Protection</t>
  </si>
  <si>
    <t>F1030300</t>
  </si>
  <si>
    <t>Special Security Systems</t>
  </si>
  <si>
    <t>F1030400</t>
  </si>
  <si>
    <t>Vaults</t>
  </si>
  <si>
    <t>F1030900</t>
  </si>
  <si>
    <t>Other Special Construction Systems</t>
  </si>
  <si>
    <t>F1040</t>
  </si>
  <si>
    <t>Special Facilities</t>
  </si>
  <si>
    <t>F1040100</t>
  </si>
  <si>
    <t>Aquatic Facilities</t>
  </si>
  <si>
    <t>F1040200</t>
  </si>
  <si>
    <t>Ice Rinks</t>
  </si>
  <si>
    <t>F1040300</t>
  </si>
  <si>
    <t>Site Constructed Incinerators</t>
  </si>
  <si>
    <t>F1040400</t>
  </si>
  <si>
    <t>Kennels &amp; Animal Shelters</t>
  </si>
  <si>
    <t>F1040500</t>
  </si>
  <si>
    <t>Liquid &amp; Gas Storage Tanks</t>
  </si>
  <si>
    <t>F1040900</t>
  </si>
  <si>
    <t>Other Special Facilities</t>
  </si>
  <si>
    <t>F1050</t>
  </si>
  <si>
    <t>Special Controls &amp; Instrumentation</t>
  </si>
  <si>
    <t>F1050100</t>
  </si>
  <si>
    <t>Recording Instrumentation</t>
  </si>
  <si>
    <t>F1050200</t>
  </si>
  <si>
    <t>F1050900</t>
  </si>
  <si>
    <t>Other Special Control&amp; Instrumentation</t>
  </si>
  <si>
    <t>F20</t>
  </si>
  <si>
    <t>Selective Building Demolition</t>
  </si>
  <si>
    <t>F2010</t>
  </si>
  <si>
    <t>Building Elements Demolition</t>
  </si>
  <si>
    <t>F2010100</t>
  </si>
  <si>
    <t>Building Interior Demolition</t>
  </si>
  <si>
    <t>F2010200</t>
  </si>
  <si>
    <t>Building Exterior Demolition</t>
  </si>
  <si>
    <t>F2020</t>
  </si>
  <si>
    <t>Hazardous Components Abatement</t>
  </si>
  <si>
    <t>F2020100</t>
  </si>
  <si>
    <t>Removal of Hazardous Components</t>
  </si>
  <si>
    <t>F2020200</t>
  </si>
  <si>
    <t>Encapsulation of Hazardous Components</t>
  </si>
  <si>
    <t>G</t>
  </si>
  <si>
    <t>Building Sitework</t>
  </si>
  <si>
    <t>G10</t>
  </si>
  <si>
    <t>Site Preparation</t>
  </si>
  <si>
    <t>G1010</t>
  </si>
  <si>
    <t>Site Clearing</t>
  </si>
  <si>
    <t>G1010100</t>
  </si>
  <si>
    <t>Clearing &amp; Grubbing</t>
  </si>
  <si>
    <t>G1010200</t>
  </si>
  <si>
    <t>Tree Removal &amp; Thinning</t>
  </si>
  <si>
    <t>G1020</t>
  </si>
  <si>
    <t>Site Demolition and Relocations</t>
  </si>
  <si>
    <t>G1020100</t>
  </si>
  <si>
    <t>Building Demolition</t>
  </si>
  <si>
    <t>G1020200</t>
  </si>
  <si>
    <t>Demolition of Site Components</t>
  </si>
  <si>
    <t>G1020300</t>
  </si>
  <si>
    <t>Relocation of Buildings</t>
  </si>
  <si>
    <t>G1020400</t>
  </si>
  <si>
    <t>Utilities Relocation</t>
  </si>
  <si>
    <t>G1030</t>
  </si>
  <si>
    <t>Site Earthwork</t>
  </si>
  <si>
    <t>G1030100</t>
  </si>
  <si>
    <t>Site Grading Excavation &amp; Disposal</t>
  </si>
  <si>
    <t>G1030200</t>
  </si>
  <si>
    <t>Borrow Fill</t>
  </si>
  <si>
    <t>G1030300</t>
  </si>
  <si>
    <t>Soil Stabilization &amp; Treatment</t>
  </si>
  <si>
    <t>G1030400</t>
  </si>
  <si>
    <t>Site Dewatering</t>
  </si>
  <si>
    <t>G1030500</t>
  </si>
  <si>
    <t>Site Shoring</t>
  </si>
  <si>
    <t>G1030600</t>
  </si>
  <si>
    <t>Embankments</t>
  </si>
  <si>
    <t>G1030700</t>
  </si>
  <si>
    <t>Erosion Control</t>
  </si>
  <si>
    <t>G1030800</t>
  </si>
  <si>
    <t>Utilities Trenching</t>
  </si>
  <si>
    <t>G1040</t>
  </si>
  <si>
    <t>Hazardous Waste Remediation</t>
  </si>
  <si>
    <t>G1040100</t>
  </si>
  <si>
    <t>Removal of Contaminated Soil</t>
  </si>
  <si>
    <t>G1040200</t>
  </si>
  <si>
    <t>Soil Restoration &amp; Treatment</t>
  </si>
  <si>
    <t>G1040900</t>
  </si>
  <si>
    <t>Other Hazardous Waste Remediation</t>
  </si>
  <si>
    <t>G20</t>
  </si>
  <si>
    <t>Site Improvement</t>
  </si>
  <si>
    <t>G2010</t>
  </si>
  <si>
    <t>Roadways</t>
  </si>
  <si>
    <t>G2010100</t>
  </si>
  <si>
    <t>Roadway Bases &amp; Sub-Bases</t>
  </si>
  <si>
    <t>G2010200</t>
  </si>
  <si>
    <t>Roadway Paving &amp; Surfacing</t>
  </si>
  <si>
    <t>G2010300</t>
  </si>
  <si>
    <t>Curbs, Gutters &amp; Drains</t>
  </si>
  <si>
    <t>G2010400</t>
  </si>
  <si>
    <t>Guardrails &amp; Barriers</t>
  </si>
  <si>
    <t>G2010500</t>
  </si>
  <si>
    <t>Painted Lines &amp; Markings</t>
  </si>
  <si>
    <t>G2010600</t>
  </si>
  <si>
    <t>Signage</t>
  </si>
  <si>
    <t>G2010700</t>
  </si>
  <si>
    <t>Vehicular Bridges</t>
  </si>
  <si>
    <t>G2020</t>
  </si>
  <si>
    <t>Parking Lots</t>
  </si>
  <si>
    <t>G2020100</t>
  </si>
  <si>
    <t>Parking Lot Bases &amp; Sub-Bases</t>
  </si>
  <si>
    <t>G2020200</t>
  </si>
  <si>
    <t>Parking Lot Paving &amp; Surfacing</t>
  </si>
  <si>
    <t>G2020300</t>
  </si>
  <si>
    <t>G2020400</t>
  </si>
  <si>
    <t>G2020500</t>
  </si>
  <si>
    <t>Parking Booths &amp; Equipment</t>
  </si>
  <si>
    <t>G2020600</t>
  </si>
  <si>
    <t>G2020700</t>
  </si>
  <si>
    <t>G2030</t>
  </si>
  <si>
    <t>Pedestrian Paving</t>
  </si>
  <si>
    <t>G2030100</t>
  </si>
  <si>
    <t>Bases &amp; Sub-Bases</t>
  </si>
  <si>
    <t>G2030200</t>
  </si>
  <si>
    <t>Sidewalks</t>
  </si>
  <si>
    <t>G2030300</t>
  </si>
  <si>
    <t>Brick &amp; Tile Plazas</t>
  </si>
  <si>
    <t>G2030400</t>
  </si>
  <si>
    <t>Edging</t>
  </si>
  <si>
    <t>G2030500</t>
  </si>
  <si>
    <t>Exterior Steps &amp; Ramps</t>
  </si>
  <si>
    <t>G2030600</t>
  </si>
  <si>
    <t>Pedestrian Bridges</t>
  </si>
  <si>
    <t>G2040</t>
  </si>
  <si>
    <t>Site Development</t>
  </si>
  <si>
    <t>G2040100</t>
  </si>
  <si>
    <t>Fences &amp; Gates</t>
  </si>
  <si>
    <t>G2040200</t>
  </si>
  <si>
    <t>Retaining Walls</t>
  </si>
  <si>
    <t>G2040300</t>
  </si>
  <si>
    <t>PRELIMINARY CONSTRUCTION ESTIMATE</t>
  </si>
  <si>
    <t>Price</t>
  </si>
  <si>
    <t>Unit Price</t>
  </si>
  <si>
    <t>Unit price</t>
  </si>
  <si>
    <t>Terracing &amp; Perimeter Walls</t>
  </si>
  <si>
    <t>G2040400</t>
  </si>
  <si>
    <t>G2040500</t>
  </si>
  <si>
    <t>Site Furnishings</t>
  </si>
  <si>
    <t>G2040600</t>
  </si>
  <si>
    <t>Fountains, Pools &amp; Watercourses</t>
  </si>
  <si>
    <t>G2040700</t>
  </si>
  <si>
    <t>Playing Fields</t>
  </si>
  <si>
    <t>G2040800</t>
  </si>
  <si>
    <t>Flagpoles</t>
  </si>
  <si>
    <t>G2040900</t>
  </si>
  <si>
    <t>Other Site Development</t>
  </si>
  <si>
    <t>G2050</t>
  </si>
  <si>
    <t>Landscaping</t>
  </si>
  <si>
    <t>G2050100</t>
  </si>
  <si>
    <t>Fine Grading &amp; Soil Preparation</t>
  </si>
  <si>
    <t>G2050200</t>
  </si>
  <si>
    <t>Erosion Control Measures</t>
  </si>
  <si>
    <t>G2050300</t>
  </si>
  <si>
    <t>G2050400</t>
  </si>
  <si>
    <t>Seeding &amp; Sodding</t>
  </si>
  <si>
    <t>G2050500</t>
  </si>
  <si>
    <t>Planting</t>
  </si>
  <si>
    <t>G2050600</t>
  </si>
  <si>
    <t>Planters</t>
  </si>
  <si>
    <t>G2050700</t>
  </si>
  <si>
    <t>Irrigation Systems</t>
  </si>
  <si>
    <t>G2050900</t>
  </si>
  <si>
    <t>Other Landscape Features</t>
  </si>
  <si>
    <t>G30</t>
  </si>
  <si>
    <t>Site Mechanical Utilities</t>
  </si>
  <si>
    <t>G3010</t>
  </si>
  <si>
    <t>Water Supply</t>
  </si>
  <si>
    <t>G3010100</t>
  </si>
  <si>
    <t>Potable Water Distribution &amp; Storage</t>
  </si>
  <si>
    <t>G3010200</t>
  </si>
  <si>
    <t>Non Potable Water Distribution &amp; Storage</t>
  </si>
  <si>
    <t>G3010300</t>
  </si>
  <si>
    <t>Well Systems</t>
  </si>
  <si>
    <t>G3010400</t>
  </si>
  <si>
    <t>Fire Protection Distribution &amp; Storage</t>
  </si>
  <si>
    <t>G3010500</t>
  </si>
  <si>
    <t>Pumping Stations</t>
  </si>
  <si>
    <t>G3010600</t>
  </si>
  <si>
    <t>Package Water Treatment Plants</t>
  </si>
  <si>
    <t>G3020</t>
  </si>
  <si>
    <t>Sanitary Sewer</t>
  </si>
  <si>
    <t>G3020100</t>
  </si>
  <si>
    <t>Sewage Piping</t>
  </si>
  <si>
    <t>G3020200</t>
  </si>
  <si>
    <t>Manholes &amp; Cleanouts</t>
  </si>
  <si>
    <t>G3020300</t>
  </si>
  <si>
    <t>Septic Disposal Systems</t>
  </si>
  <si>
    <t>G3020400</t>
  </si>
  <si>
    <t>Lift Stations</t>
  </si>
  <si>
    <t>G3020500</t>
  </si>
  <si>
    <t>Packaged Water Waste Treatment Plants</t>
  </si>
  <si>
    <t>G3030</t>
  </si>
  <si>
    <t>Storm Sewer</t>
  </si>
  <si>
    <t>G3030100</t>
  </si>
  <si>
    <t>Storm Sewer Piping</t>
  </si>
  <si>
    <t>G3030200</t>
  </si>
  <si>
    <t>Manholes</t>
  </si>
  <si>
    <t>G3030300</t>
  </si>
  <si>
    <t>Headwalls &amp; Catch Basins</t>
  </si>
  <si>
    <t>G3030400</t>
  </si>
  <si>
    <t>G3030500</t>
  </si>
  <si>
    <t>Retention Ponds</t>
  </si>
  <si>
    <t>G3030600</t>
  </si>
  <si>
    <t>Ditches &amp; Culverts</t>
  </si>
  <si>
    <t>G3040</t>
  </si>
  <si>
    <t>Heating Distribution</t>
  </si>
  <si>
    <t>G3040100</t>
  </si>
  <si>
    <t>Steam Supply</t>
  </si>
  <si>
    <t>G3040200</t>
  </si>
  <si>
    <t>Condensate Return</t>
  </si>
  <si>
    <t>G3040300</t>
  </si>
  <si>
    <t>G3040400</t>
  </si>
  <si>
    <t>G3050</t>
  </si>
  <si>
    <t>Cooling Distribution</t>
  </si>
  <si>
    <t>G3050100</t>
  </si>
  <si>
    <t>Chilled Water Piping</t>
  </si>
  <si>
    <t>G3050200</t>
  </si>
  <si>
    <t>Wells for Cooling/Heating</t>
  </si>
  <si>
    <t>G3050300</t>
  </si>
  <si>
    <t>G3050400</t>
  </si>
  <si>
    <t>Cooling Towers on Site</t>
  </si>
  <si>
    <t>G3060</t>
  </si>
  <si>
    <t>Fuel Distribution</t>
  </si>
  <si>
    <t>G3060100</t>
  </si>
  <si>
    <t>Fuel Piping</t>
  </si>
  <si>
    <t>G3060200</t>
  </si>
  <si>
    <t>Fuel Equipment</t>
  </si>
  <si>
    <t>G3060300</t>
  </si>
  <si>
    <t>Fuel Storage Tanks</t>
  </si>
  <si>
    <t>G3060400</t>
  </si>
  <si>
    <t>Fuel Dispensing Stations</t>
  </si>
  <si>
    <t>G3090</t>
  </si>
  <si>
    <t>Other Site Mechanical Utilities</t>
  </si>
  <si>
    <t>G3090100</t>
  </si>
  <si>
    <t>Industrial Waste Systems</t>
  </si>
  <si>
    <t>G3090200</t>
  </si>
  <si>
    <t>POL Distribution Systems</t>
  </si>
  <si>
    <t>G40</t>
  </si>
  <si>
    <t>Site Electrical Utilities</t>
  </si>
  <si>
    <t>G4010</t>
  </si>
  <si>
    <t>Electrical Distribution</t>
  </si>
  <si>
    <t>G4010100</t>
  </si>
  <si>
    <t>Substations</t>
  </si>
  <si>
    <t>G4010200</t>
  </si>
  <si>
    <t>Overhead Power Distribution</t>
  </si>
  <si>
    <t>G4010300</t>
  </si>
  <si>
    <t>Underground Power Distribution</t>
  </si>
  <si>
    <t>G4020</t>
  </si>
  <si>
    <t>Site Lighting</t>
  </si>
  <si>
    <t>G4020100</t>
  </si>
  <si>
    <t>Site Fixtures &amp; Transformers</t>
  </si>
  <si>
    <t>G4020200</t>
  </si>
  <si>
    <t>Site Lighting Poles</t>
  </si>
  <si>
    <t>G4020300</t>
  </si>
  <si>
    <t>Wiring Conduits &amp; Ductbanks</t>
  </si>
  <si>
    <t>G4020400</t>
  </si>
  <si>
    <t>Site Lighting Controls</t>
  </si>
  <si>
    <t>G4030</t>
  </si>
  <si>
    <t>Site Communication and Security</t>
  </si>
  <si>
    <t>G4030100</t>
  </si>
  <si>
    <t>Site Communications Systems</t>
  </si>
  <si>
    <t>G4030200</t>
  </si>
  <si>
    <t>Site Security &amp; Alarm Systems</t>
  </si>
  <si>
    <t>G4040</t>
  </si>
  <si>
    <t>Other Site Electrical Utilities</t>
  </si>
  <si>
    <t>G4040100</t>
  </si>
  <si>
    <t>Cathodic Protection</t>
  </si>
  <si>
    <t>G4040200</t>
  </si>
  <si>
    <t>Site Emergency Power Generation</t>
  </si>
  <si>
    <t>G90</t>
  </si>
  <si>
    <t>Other Site Construction</t>
  </si>
  <si>
    <t>G9010</t>
  </si>
  <si>
    <t>Service and Pedestrian Tunnels</t>
  </si>
  <si>
    <t>G9010100</t>
  </si>
  <si>
    <t>Service Tunnels</t>
  </si>
  <si>
    <t>G9010200</t>
  </si>
  <si>
    <t>Trench Boxes</t>
  </si>
  <si>
    <t>G9010300</t>
  </si>
  <si>
    <t>Pedestrian Tunnels</t>
  </si>
  <si>
    <t>G9090</t>
  </si>
  <si>
    <t>Other Site Systems/Equipment</t>
  </si>
  <si>
    <t>G9090100</t>
  </si>
  <si>
    <t>Snow Melting Systems</t>
  </si>
  <si>
    <t>NO</t>
  </si>
  <si>
    <t>COMMENTS</t>
  </si>
  <si>
    <t>PRELIMINARY DEVELOPMENT ESTIMATE</t>
  </si>
  <si>
    <t>ITEMS</t>
  </si>
  <si>
    <t>COST</t>
  </si>
  <si>
    <t>Land Cost</t>
  </si>
  <si>
    <t>Construction Cost</t>
  </si>
  <si>
    <t>Consultants Fees</t>
  </si>
  <si>
    <t>Authority Fees</t>
  </si>
  <si>
    <t>Marketing Fee</t>
  </si>
  <si>
    <t>Contingency</t>
  </si>
  <si>
    <t>Financial Charges</t>
  </si>
  <si>
    <t>QUANTITY</t>
  </si>
  <si>
    <t>RATE</t>
  </si>
  <si>
    <t>Plumbing</t>
  </si>
  <si>
    <t>Roofing</t>
  </si>
  <si>
    <t xml:space="preserve"> </t>
  </si>
  <si>
    <t>AssemblyCode</t>
  </si>
  <si>
    <t>Cost</t>
  </si>
  <si>
    <t>D2010710</t>
  </si>
  <si>
    <t>D2010110</t>
  </si>
  <si>
    <t>D2010410</t>
  </si>
  <si>
    <t>C1020</t>
  </si>
  <si>
    <t>AssemblyDescription</t>
  </si>
  <si>
    <t>A</t>
  </si>
  <si>
    <t>Substructure</t>
  </si>
  <si>
    <t>A10</t>
  </si>
  <si>
    <t>Foundations</t>
  </si>
  <si>
    <t>A1010</t>
  </si>
  <si>
    <t>Standard Foundations</t>
  </si>
  <si>
    <t>A1010100</t>
  </si>
  <si>
    <t>Footings &amp; Pile Caps</t>
  </si>
  <si>
    <t>A1010110</t>
  </si>
  <si>
    <t>Strip Footings</t>
  </si>
  <si>
    <t>A1010120</t>
  </si>
  <si>
    <t>Spread Footings</t>
  </si>
  <si>
    <t>A1010130</t>
  </si>
  <si>
    <t>Pile Caps</t>
  </si>
  <si>
    <t>A1010200</t>
  </si>
  <si>
    <t>Foundation Walls</t>
  </si>
  <si>
    <t>A1010210</t>
  </si>
  <si>
    <t>Foundation Walls - CIP</t>
  </si>
  <si>
    <t>A1010220</t>
  </si>
  <si>
    <t>Foundation Walls - CMU</t>
  </si>
  <si>
    <t>A1010230</t>
  </si>
  <si>
    <t>Foundation Walls - Wood</t>
  </si>
  <si>
    <t>A1010300</t>
  </si>
  <si>
    <t>Perimeter Drainage</t>
  </si>
  <si>
    <t>A1010310</t>
  </si>
  <si>
    <t>Footing Drains</t>
  </si>
  <si>
    <t>A1010400</t>
  </si>
  <si>
    <t>Perimeter Insulation</t>
  </si>
  <si>
    <t>A1010410</t>
  </si>
  <si>
    <t>Perimeter Insulation - Rigid</t>
  </si>
  <si>
    <t>A1020</t>
  </si>
  <si>
    <t>Special Foundations</t>
  </si>
  <si>
    <t>A1020100</t>
  </si>
  <si>
    <t>Pile Foundations</t>
  </si>
  <si>
    <t>A1020110</t>
  </si>
  <si>
    <t>Piles - CIP</t>
  </si>
  <si>
    <t>A1020120</t>
  </si>
  <si>
    <t>Piles - Precast Concrete</t>
  </si>
  <si>
    <t>A1020130</t>
  </si>
  <si>
    <t>Piles - Steel Pipe</t>
  </si>
  <si>
    <t>A1020140</t>
  </si>
  <si>
    <t>Piles - Steel H</t>
  </si>
  <si>
    <t>A1020150</t>
  </si>
  <si>
    <t>Piles - Step Tapered</t>
  </si>
  <si>
    <t>A1020160</t>
  </si>
  <si>
    <t>Piles - Treated Wood</t>
  </si>
  <si>
    <t>A1020200</t>
  </si>
  <si>
    <t>Grade Beams</t>
  </si>
  <si>
    <t>A1020210</t>
  </si>
  <si>
    <t>Grade Beams - CIP</t>
  </si>
  <si>
    <t>A1020300</t>
  </si>
  <si>
    <t>Caissons</t>
  </si>
  <si>
    <t>A1020310</t>
  </si>
  <si>
    <t>Caissons - Bell</t>
  </si>
  <si>
    <t>A1020400</t>
  </si>
  <si>
    <t>Underpinning</t>
  </si>
  <si>
    <t>A1020500</t>
  </si>
  <si>
    <t>Dewatering</t>
  </si>
  <si>
    <t>A1020600</t>
  </si>
  <si>
    <t>Raft Foundations</t>
  </si>
  <si>
    <t>A1020700</t>
  </si>
  <si>
    <t>Pressure Injected Grouting</t>
  </si>
  <si>
    <t>A1020710</t>
  </si>
  <si>
    <t>Pressure Injected Footings</t>
  </si>
  <si>
    <t>A1020900</t>
  </si>
  <si>
    <t>Other Special Foundation Conditions</t>
  </si>
  <si>
    <t>A1030</t>
  </si>
  <si>
    <t>Slab on Grade</t>
  </si>
  <si>
    <t>A1030100</t>
  </si>
  <si>
    <t>Standard Slab on Grade</t>
  </si>
  <si>
    <t>A1030110</t>
  </si>
  <si>
    <t>SOG - Reinforced</t>
  </si>
  <si>
    <t>A1030120</t>
  </si>
  <si>
    <t>SOG - Unreinforced</t>
  </si>
  <si>
    <t>A1030200</t>
  </si>
  <si>
    <t>Structural Slab on Grade</t>
  </si>
  <si>
    <t>A1030300</t>
  </si>
  <si>
    <t>Inclined Slab on Grade</t>
  </si>
  <si>
    <t>A1030400</t>
  </si>
  <si>
    <t>Trenches</t>
  </si>
  <si>
    <t>A1030500</t>
  </si>
  <si>
    <t>Pits &amp; Bases</t>
  </si>
  <si>
    <t>A1030600</t>
  </si>
  <si>
    <t>Concrete (Material Only) - 3000 psi</t>
  </si>
  <si>
    <t>Beams Reinforcing in place, #3 to #7</t>
  </si>
  <si>
    <t>Columns Reinforcing in place, #3 to #7</t>
  </si>
  <si>
    <t>Concrete - Ready mix, normal weight, 3000 psi</t>
  </si>
  <si>
    <t>Granite Blocks - 6" to 15" long, 3" to 6" wide, 3" to 5" thick</t>
  </si>
  <si>
    <t>Exchange Rate</t>
  </si>
  <si>
    <t>Cost (Hond - L)</t>
  </si>
  <si>
    <t>Cost (USD)</t>
  </si>
  <si>
    <t>QTY.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</si>
</sst>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00"/>
    <numFmt numFmtId="174" formatCode="0.0"/>
    <numFmt numFmtId="175" formatCode="0.0000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0.00000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&quot;$&quot;#,##0.00"/>
    <numFmt numFmtId="183" formatCode="_(&quot;$&quot;* #,##0.000_);_(&quot;$&quot;* \(#,##0.000\);_(&quot;$&quot;* &quot;-&quot;???_);_(@_)"/>
    <numFmt numFmtId="184" formatCode="_(&quot;$&quot;* #,##0.00000000_);_(&quot;$&quot;* \(#,##0.00000000\);_(&quot;$&quot;* &quot;-&quot;????????_);_(@_)"/>
    <numFmt numFmtId="185" formatCode="_ [$L.-480A]\ * #,##0.00_ ;_ [$L.-480A]\ * \-#,##0.00_ ;_ [$L.-480A]\ * &quot;-&quot;??_ ;_ @_ "/>
  </numFmts>
  <fonts count="5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2"/>
      <color indexed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6"/>
      <color indexed="13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vertAlign val="superscript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0" xfId="0" applyNumberFormat="1" applyFill="1" applyAlignment="1">
      <alignment/>
    </xf>
    <xf numFmtId="0" fontId="0" fillId="34" borderId="0" xfId="0" applyNumberFormat="1" applyFill="1" applyAlignment="1" quotePrefix="1">
      <alignment/>
    </xf>
    <xf numFmtId="0" fontId="0" fillId="0" borderId="0" xfId="0" applyNumberFormat="1" applyBorder="1" applyAlignment="1" quotePrefix="1">
      <alignment/>
    </xf>
    <xf numFmtId="44" fontId="0" fillId="34" borderId="0" xfId="0" applyNumberFormat="1" applyFill="1" applyAlignment="1" quotePrefix="1">
      <alignment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/>
    </xf>
    <xf numFmtId="0" fontId="0" fillId="0" borderId="0" xfId="0" applyNumberFormat="1" applyFill="1" applyAlignment="1" quotePrefix="1">
      <alignment/>
    </xf>
    <xf numFmtId="44" fontId="0" fillId="34" borderId="0" xfId="44" applyFont="1" applyFill="1" applyAlignment="1" quotePrefix="1">
      <alignment/>
    </xf>
    <xf numFmtId="44" fontId="0" fillId="34" borderId="0" xfId="44" applyFont="1" applyFill="1" applyAlignment="1">
      <alignment/>
    </xf>
    <xf numFmtId="44" fontId="3" fillId="34" borderId="0" xfId="44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44" fontId="0" fillId="0" borderId="0" xfId="44" applyFont="1" applyAlignment="1" quotePrefix="1">
      <alignment/>
    </xf>
    <xf numFmtId="44" fontId="0" fillId="0" borderId="0" xfId="44" applyFont="1" applyFill="1" applyAlignment="1" quotePrefix="1">
      <alignment/>
    </xf>
    <xf numFmtId="0" fontId="0" fillId="34" borderId="11" xfId="0" applyNumberFormat="1" applyFont="1" applyFill="1" applyBorder="1" applyAlignment="1" quotePrefix="1">
      <alignment/>
    </xf>
    <xf numFmtId="0" fontId="0" fillId="34" borderId="12" xfId="0" applyFont="1" applyFill="1" applyBorder="1" applyAlignment="1">
      <alignment/>
    </xf>
    <xf numFmtId="44" fontId="0" fillId="0" borderId="0" xfId="44" applyFont="1" applyFill="1" applyAlignment="1">
      <alignment/>
    </xf>
    <xf numFmtId="0" fontId="0" fillId="34" borderId="0" xfId="0" applyFont="1" applyFill="1" applyBorder="1" applyAlignment="1">
      <alignment/>
    </xf>
    <xf numFmtId="44" fontId="0" fillId="34" borderId="0" xfId="44" applyFont="1" applyFill="1" applyBorder="1" applyAlignment="1">
      <alignment/>
    </xf>
    <xf numFmtId="44" fontId="0" fillId="34" borderId="0" xfId="0" applyNumberFormat="1" applyFont="1" applyFill="1" applyBorder="1" applyAlignment="1">
      <alignment/>
    </xf>
    <xf numFmtId="44" fontId="0" fillId="0" borderId="0" xfId="44" applyFont="1" applyAlignment="1">
      <alignment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2" fillId="35" borderId="17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4" fontId="2" fillId="0" borderId="0" xfId="44" applyFont="1" applyBorder="1" applyAlignment="1">
      <alignment/>
    </xf>
    <xf numFmtId="0" fontId="0" fillId="0" borderId="0" xfId="0" applyFill="1" applyBorder="1" applyAlignment="1">
      <alignment/>
    </xf>
    <xf numFmtId="43" fontId="2" fillId="0" borderId="0" xfId="42" applyFont="1" applyBorder="1" applyAlignment="1">
      <alignment/>
    </xf>
    <xf numFmtId="44" fontId="0" fillId="34" borderId="0" xfId="44" applyFill="1" applyAlignment="1" quotePrefix="1">
      <alignment/>
    </xf>
    <xf numFmtId="44" fontId="0" fillId="34" borderId="0" xfId="44" applyFill="1" applyAlignment="1">
      <alignment/>
    </xf>
    <xf numFmtId="44" fontId="0" fillId="0" borderId="0" xfId="44" applyAlignment="1" quotePrefix="1">
      <alignment/>
    </xf>
    <xf numFmtId="44" fontId="0" fillId="0" borderId="0" xfId="44" applyAlignment="1">
      <alignment/>
    </xf>
    <xf numFmtId="177" fontId="2" fillId="0" borderId="0" xfId="44" applyNumberFormat="1" applyFont="1" applyAlignment="1">
      <alignment/>
    </xf>
    <xf numFmtId="177" fontId="1" fillId="0" borderId="16" xfId="44" applyNumberFormat="1" applyFont="1" applyBorder="1" applyAlignment="1">
      <alignment horizontal="center"/>
    </xf>
    <xf numFmtId="177" fontId="2" fillId="0" borderId="0" xfId="44" applyNumberFormat="1" applyFont="1" applyBorder="1" applyAlignment="1">
      <alignment/>
    </xf>
    <xf numFmtId="177" fontId="2" fillId="0" borderId="17" xfId="44" applyNumberFormat="1" applyFont="1" applyBorder="1" applyAlignment="1">
      <alignment/>
    </xf>
    <xf numFmtId="177" fontId="2" fillId="35" borderId="10" xfId="44" applyNumberFormat="1" applyFont="1" applyFill="1" applyBorder="1" applyAlignment="1">
      <alignment/>
    </xf>
    <xf numFmtId="177" fontId="0" fillId="0" borderId="0" xfId="44" applyNumberFormat="1" applyFont="1" applyAlignment="1">
      <alignment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6" fillId="36" borderId="10" xfId="0" applyFont="1" applyFill="1" applyBorder="1" applyAlignment="1">
      <alignment horizontal="center"/>
    </xf>
    <xf numFmtId="177" fontId="6" fillId="36" borderId="10" xfId="44" applyNumberFormat="1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9" fontId="2" fillId="0" borderId="0" xfId="59" applyFont="1" applyBorder="1" applyAlignment="1">
      <alignment/>
    </xf>
    <xf numFmtId="44" fontId="2" fillId="0" borderId="0" xfId="44" applyFont="1" applyFill="1" applyBorder="1" applyAlignment="1">
      <alignment/>
    </xf>
    <xf numFmtId="177" fontId="2" fillId="0" borderId="0" xfId="44" applyNumberFormat="1" applyFont="1" applyFill="1" applyBorder="1" applyAlignment="1">
      <alignment/>
    </xf>
    <xf numFmtId="44" fontId="0" fillId="34" borderId="0" xfId="44" applyFont="1" applyFill="1" applyAlignment="1">
      <alignment/>
    </xf>
    <xf numFmtId="1" fontId="0" fillId="34" borderId="0" xfId="0" applyNumberFormat="1" applyFill="1" applyAlignment="1">
      <alignment/>
    </xf>
    <xf numFmtId="177" fontId="0" fillId="34" borderId="0" xfId="44" applyNumberFormat="1" applyFill="1" applyAlignment="1">
      <alignment/>
    </xf>
    <xf numFmtId="177" fontId="0" fillId="34" borderId="0" xfId="44" applyNumberFormat="1" applyFont="1" applyFill="1" applyAlignment="1">
      <alignment/>
    </xf>
    <xf numFmtId="0" fontId="3" fillId="0" borderId="13" xfId="0" applyFont="1" applyBorder="1" applyAlignment="1">
      <alignment/>
    </xf>
    <xf numFmtId="1" fontId="3" fillId="34" borderId="14" xfId="0" applyNumberFormat="1" applyFont="1" applyFill="1" applyBorder="1" applyAlignment="1">
      <alignment/>
    </xf>
    <xf numFmtId="177" fontId="3" fillId="0" borderId="15" xfId="0" applyNumberFormat="1" applyFont="1" applyFill="1" applyBorder="1" applyAlignment="1">
      <alignment/>
    </xf>
    <xf numFmtId="44" fontId="3" fillId="34" borderId="0" xfId="44" applyFont="1" applyFill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4" fontId="0" fillId="37" borderId="0" xfId="44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7" fillId="0" borderId="0" xfId="44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7" fontId="1" fillId="0" borderId="0" xfId="44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/>
    </xf>
    <xf numFmtId="177" fontId="1" fillId="0" borderId="0" xfId="44" applyNumberFormat="1" applyFont="1" applyFill="1" applyBorder="1" applyAlignment="1">
      <alignment/>
    </xf>
    <xf numFmtId="177" fontId="6" fillId="0" borderId="0" xfId="44" applyNumberFormat="1" applyFont="1" applyFill="1" applyBorder="1" applyAlignment="1">
      <alignment horizontal="center"/>
    </xf>
    <xf numFmtId="177" fontId="2" fillId="0" borderId="0" xfId="44" applyNumberFormat="1" applyFont="1" applyFill="1" applyBorder="1" applyAlignment="1">
      <alignment/>
    </xf>
    <xf numFmtId="181" fontId="2" fillId="0" borderId="0" xfId="42" applyNumberFormat="1" applyFont="1" applyBorder="1" applyAlignment="1">
      <alignment/>
    </xf>
    <xf numFmtId="181" fontId="2" fillId="0" borderId="0" xfId="42" applyNumberFormat="1" applyFont="1" applyFill="1" applyBorder="1" applyAlignment="1">
      <alignment/>
    </xf>
    <xf numFmtId="177" fontId="1" fillId="0" borderId="0" xfId="44" applyNumberFormat="1" applyFont="1" applyBorder="1" applyAlignment="1">
      <alignment/>
    </xf>
    <xf numFmtId="0" fontId="9" fillId="0" borderId="0" xfId="0" applyFont="1" applyAlignment="1">
      <alignment/>
    </xf>
    <xf numFmtId="4" fontId="2" fillId="33" borderId="19" xfId="0" applyNumberFormat="1" applyFont="1" applyFill="1" applyBorder="1" applyAlignment="1">
      <alignment/>
    </xf>
    <xf numFmtId="177" fontId="9" fillId="33" borderId="20" xfId="44" applyNumberFormat="1" applyFont="1" applyFill="1" applyBorder="1" applyAlignment="1">
      <alignment/>
    </xf>
    <xf numFmtId="44" fontId="0" fillId="0" borderId="0" xfId="44" applyFont="1" applyFill="1" applyAlignment="1">
      <alignment/>
    </xf>
    <xf numFmtId="0" fontId="0" fillId="35" borderId="21" xfId="0" applyFill="1" applyBorder="1" applyAlignment="1">
      <alignment/>
    </xf>
    <xf numFmtId="0" fontId="1" fillId="0" borderId="22" xfId="0" applyFont="1" applyBorder="1" applyAlignment="1">
      <alignment horizontal="center"/>
    </xf>
    <xf numFmtId="4" fontId="2" fillId="35" borderId="19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0" fontId="2" fillId="0" borderId="0" xfId="42" applyNumberFormat="1" applyFont="1" applyBorder="1" applyAlignment="1">
      <alignment/>
    </xf>
    <xf numFmtId="44" fontId="3" fillId="0" borderId="0" xfId="44" applyFont="1" applyAlignment="1">
      <alignment/>
    </xf>
    <xf numFmtId="0" fontId="2" fillId="0" borderId="23" xfId="0" applyFont="1" applyFill="1" applyBorder="1" applyAlignment="1">
      <alignment horizontal="center"/>
    </xf>
    <xf numFmtId="177" fontId="1" fillId="38" borderId="0" xfId="44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10" fillId="36" borderId="10" xfId="0" applyFont="1" applyFill="1" applyBorder="1" applyAlignment="1">
      <alignment horizontal="center"/>
    </xf>
    <xf numFmtId="177" fontId="10" fillId="36" borderId="10" xfId="44" applyNumberFormat="1" applyFont="1" applyFill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7" xfId="0" applyFill="1" applyBorder="1" applyAlignment="1">
      <alignment/>
    </xf>
    <xf numFmtId="4" fontId="0" fillId="35" borderId="0" xfId="0" applyNumberForma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4" xfId="0" applyNumberFormat="1" applyFill="1" applyBorder="1" applyAlignment="1" quotePrefix="1">
      <alignment/>
    </xf>
    <xf numFmtId="0" fontId="0" fillId="35" borderId="26" xfId="0" applyNumberFormat="1" applyFill="1" applyBorder="1" applyAlignment="1" quotePrefix="1">
      <alignment/>
    </xf>
    <xf numFmtId="0" fontId="0" fillId="35" borderId="0" xfId="0" applyNumberFormat="1" applyFill="1" applyBorder="1" applyAlignment="1" quotePrefix="1">
      <alignment/>
    </xf>
    <xf numFmtId="0" fontId="0" fillId="35" borderId="0" xfId="0" applyNumberFormat="1" applyFill="1" applyAlignment="1" quotePrefix="1">
      <alignment/>
    </xf>
    <xf numFmtId="0" fontId="0" fillId="35" borderId="0" xfId="0" applyFill="1" applyAlignment="1">
      <alignment/>
    </xf>
    <xf numFmtId="0" fontId="0" fillId="35" borderId="28" xfId="0" applyNumberFormat="1" applyFill="1" applyBorder="1" applyAlignment="1" quotePrefix="1">
      <alignment/>
    </xf>
    <xf numFmtId="0" fontId="0" fillId="35" borderId="29" xfId="0" applyNumberFormat="1" applyFill="1" applyBorder="1" applyAlignment="1" quotePrefix="1">
      <alignment/>
    </xf>
    <xf numFmtId="1" fontId="0" fillId="35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6" xfId="0" applyNumberFormat="1" applyFont="1" applyFill="1" applyBorder="1" applyAlignment="1">
      <alignment/>
    </xf>
    <xf numFmtId="0" fontId="0" fillId="35" borderId="21" xfId="0" applyNumberFormat="1" applyFill="1" applyBorder="1" applyAlignment="1">
      <alignment/>
    </xf>
    <xf numFmtId="0" fontId="0" fillId="35" borderId="26" xfId="0" applyNumberForma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35" borderId="0" xfId="0" applyNumberFormat="1" applyFill="1" applyBorder="1" applyAlignment="1">
      <alignment/>
    </xf>
    <xf numFmtId="0" fontId="0" fillId="35" borderId="28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/>
    </xf>
    <xf numFmtId="0" fontId="0" fillId="35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5" borderId="26" xfId="0" applyFont="1" applyFill="1" applyBorder="1" applyAlignment="1">
      <alignment/>
    </xf>
    <xf numFmtId="0" fontId="17" fillId="35" borderId="24" xfId="0" applyFont="1" applyFill="1" applyBorder="1" applyAlignment="1">
      <alignment/>
    </xf>
    <xf numFmtId="0" fontId="17" fillId="35" borderId="24" xfId="0" applyNumberFormat="1" applyFont="1" applyFill="1" applyBorder="1" applyAlignment="1" quotePrefix="1">
      <alignment/>
    </xf>
    <xf numFmtId="0" fontId="17" fillId="35" borderId="25" xfId="0" applyFont="1" applyFill="1" applyBorder="1" applyAlignment="1">
      <alignment/>
    </xf>
    <xf numFmtId="0" fontId="17" fillId="35" borderId="27" xfId="0" applyFont="1" applyFill="1" applyBorder="1" applyAlignment="1">
      <alignment horizontal="center"/>
    </xf>
    <xf numFmtId="0" fontId="15" fillId="35" borderId="27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7" fillId="35" borderId="27" xfId="0" applyFont="1" applyFill="1" applyBorder="1" applyAlignment="1">
      <alignment/>
    </xf>
    <xf numFmtId="44" fontId="0" fillId="0" borderId="0" xfId="0" applyNumberFormat="1" applyAlignment="1">
      <alignment/>
    </xf>
    <xf numFmtId="0" fontId="17" fillId="35" borderId="24" xfId="0" applyNumberFormat="1" applyFont="1" applyFill="1" applyBorder="1" applyAlignment="1" quotePrefix="1">
      <alignment/>
    </xf>
    <xf numFmtId="0" fontId="17" fillId="35" borderId="25" xfId="0" applyNumberFormat="1" applyFont="1" applyFill="1" applyBorder="1" applyAlignment="1" quotePrefix="1">
      <alignment/>
    </xf>
    <xf numFmtId="0" fontId="0" fillId="35" borderId="27" xfId="0" applyNumberFormat="1" applyFill="1" applyBorder="1" applyAlignment="1">
      <alignment/>
    </xf>
    <xf numFmtId="0" fontId="17" fillId="35" borderId="0" xfId="0" applyNumberFormat="1" applyFont="1" applyFill="1" applyBorder="1" applyAlignment="1" quotePrefix="1">
      <alignment/>
    </xf>
    <xf numFmtId="0" fontId="17" fillId="35" borderId="26" xfId="0" applyNumberFormat="1" applyFont="1" applyFill="1" applyBorder="1" applyAlignment="1" quotePrefix="1">
      <alignment/>
    </xf>
    <xf numFmtId="0" fontId="17" fillId="35" borderId="27" xfId="0" applyNumberFormat="1" applyFont="1" applyFill="1" applyBorder="1" applyAlignment="1" quotePrefix="1">
      <alignment/>
    </xf>
    <xf numFmtId="0" fontId="17" fillId="35" borderId="28" xfId="0" applyNumberFormat="1" applyFont="1" applyFill="1" applyBorder="1" applyAlignment="1" quotePrefix="1">
      <alignment/>
    </xf>
    <xf numFmtId="0" fontId="0" fillId="35" borderId="29" xfId="0" applyNumberFormat="1" applyFont="1" applyFill="1" applyBorder="1" applyAlignment="1">
      <alignment/>
    </xf>
    <xf numFmtId="0" fontId="17" fillId="35" borderId="29" xfId="0" applyNumberFormat="1" applyFont="1" applyFill="1" applyBorder="1" applyAlignment="1" quotePrefix="1">
      <alignment/>
    </xf>
    <xf numFmtId="0" fontId="17" fillId="35" borderId="30" xfId="0" applyNumberFormat="1" applyFont="1" applyFill="1" applyBorder="1" applyAlignment="1" quotePrefix="1">
      <alignment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Border="1" applyAlignment="1">
      <alignment/>
    </xf>
    <xf numFmtId="0" fontId="0" fillId="35" borderId="28" xfId="0" applyFont="1" applyFill="1" applyBorder="1" applyAlignment="1">
      <alignment/>
    </xf>
    <xf numFmtId="0" fontId="0" fillId="0" borderId="0" xfId="0" applyAlignment="1">
      <alignment horizontal="center"/>
    </xf>
    <xf numFmtId="0" fontId="17" fillId="35" borderId="0" xfId="0" applyFont="1" applyFill="1" applyBorder="1" applyAlignment="1">
      <alignment horizontal="center"/>
    </xf>
    <xf numFmtId="0" fontId="17" fillId="35" borderId="29" xfId="0" applyFont="1" applyFill="1" applyBorder="1" applyAlignment="1">
      <alignment horizontal="center"/>
    </xf>
    <xf numFmtId="0" fontId="17" fillId="35" borderId="0" xfId="0" applyFont="1" applyFill="1" applyBorder="1" applyAlignment="1">
      <alignment/>
    </xf>
    <xf numFmtId="0" fontId="19" fillId="35" borderId="0" xfId="0" applyNumberFormat="1" applyFont="1" applyFill="1" applyBorder="1" applyAlignment="1" quotePrefix="1">
      <alignment/>
    </xf>
    <xf numFmtId="0" fontId="19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0" fillId="0" borderId="0" xfId="0" applyNumberFormat="1" applyBorder="1" applyAlignment="1" quotePrefix="1">
      <alignment horizontal="center"/>
    </xf>
    <xf numFmtId="2" fontId="0" fillId="35" borderId="0" xfId="0" applyNumberFormat="1" applyFill="1" applyBorder="1" applyAlignment="1">
      <alignment/>
    </xf>
    <xf numFmtId="0" fontId="17" fillId="35" borderId="26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17" fillId="35" borderId="27" xfId="0" applyFont="1" applyFill="1" applyBorder="1" applyAlignment="1">
      <alignment/>
    </xf>
    <xf numFmtId="0" fontId="17" fillId="35" borderId="29" xfId="0" applyFont="1" applyFill="1" applyBorder="1" applyAlignment="1">
      <alignment/>
    </xf>
    <xf numFmtId="0" fontId="17" fillId="35" borderId="30" xfId="0" applyFont="1" applyFill="1" applyBorder="1" applyAlignment="1">
      <alignment/>
    </xf>
    <xf numFmtId="0" fontId="17" fillId="35" borderId="28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26" xfId="0" applyFill="1" applyBorder="1" applyAlignment="1">
      <alignment horizontal="right"/>
    </xf>
    <xf numFmtId="0" fontId="0" fillId="35" borderId="0" xfId="0" applyFill="1" applyBorder="1" applyAlignment="1">
      <alignment horizontal="right"/>
    </xf>
    <xf numFmtId="0" fontId="0" fillId="35" borderId="29" xfId="0" applyFill="1" applyBorder="1" applyAlignment="1">
      <alignment horizontal="right"/>
    </xf>
    <xf numFmtId="44" fontId="0" fillId="0" borderId="0" xfId="44" applyFont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ont="1" applyFill="1" applyBorder="1" applyAlignment="1">
      <alignment/>
    </xf>
    <xf numFmtId="175" fontId="0" fillId="0" borderId="0" xfId="0" applyNumberFormat="1" applyBorder="1" applyAlignment="1">
      <alignment horizontal="left"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31" xfId="0" applyNumberFormat="1" applyBorder="1" applyAlignment="1">
      <alignment/>
    </xf>
    <xf numFmtId="175" fontId="0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left"/>
    </xf>
    <xf numFmtId="44" fontId="0" fillId="0" borderId="20" xfId="0" applyNumberFormat="1" applyBorder="1" applyAlignment="1">
      <alignment/>
    </xf>
    <xf numFmtId="44" fontId="0" fillId="0" borderId="20" xfId="44" applyFont="1" applyBorder="1" applyAlignment="1">
      <alignment/>
    </xf>
    <xf numFmtId="44" fontId="0" fillId="34" borderId="0" xfId="44" applyNumberFormat="1" applyFont="1" applyFill="1" applyAlignment="1">
      <alignment/>
    </xf>
    <xf numFmtId="44" fontId="3" fillId="0" borderId="0" xfId="0" applyNumberFormat="1" applyFont="1" applyAlignment="1">
      <alignment/>
    </xf>
    <xf numFmtId="174" fontId="0" fillId="35" borderId="0" xfId="0" applyNumberFormat="1" applyFill="1" applyBorder="1" applyAlignment="1">
      <alignment/>
    </xf>
    <xf numFmtId="174" fontId="0" fillId="35" borderId="29" xfId="0" applyNumberFormat="1" applyFill="1" applyBorder="1" applyAlignment="1">
      <alignment/>
    </xf>
    <xf numFmtId="44" fontId="0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0" applyNumberFormat="1" applyBorder="1" applyAlignment="1">
      <alignment/>
    </xf>
    <xf numFmtId="39" fontId="0" fillId="0" borderId="0" xfId="44" applyNumberFormat="1" applyFont="1" applyFill="1" applyBorder="1" applyAlignment="1">
      <alignment/>
    </xf>
    <xf numFmtId="39" fontId="0" fillId="0" borderId="0" xfId="44" applyNumberFormat="1" applyFont="1" applyAlignment="1">
      <alignment/>
    </xf>
    <xf numFmtId="44" fontId="0" fillId="0" borderId="0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44" fontId="0" fillId="0" borderId="31" xfId="0" applyNumberFormat="1" applyFont="1" applyBorder="1" applyAlignment="1">
      <alignment/>
    </xf>
    <xf numFmtId="39" fontId="0" fillId="0" borderId="20" xfId="0" applyNumberFormat="1" applyBorder="1" applyAlignment="1">
      <alignment/>
    </xf>
    <xf numFmtId="44" fontId="0" fillId="34" borderId="0" xfId="44" applyFont="1" applyFill="1" applyAlignment="1" quotePrefix="1">
      <alignment/>
    </xf>
    <xf numFmtId="0" fontId="0" fillId="34" borderId="0" xfId="0" applyFont="1" applyFill="1" applyAlignment="1">
      <alignment/>
    </xf>
    <xf numFmtId="44" fontId="0" fillId="34" borderId="0" xfId="44" applyFont="1" applyFill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 quotePrefix="1">
      <alignment/>
    </xf>
    <xf numFmtId="0" fontId="0" fillId="0" borderId="0" xfId="0" applyFont="1" applyAlignment="1">
      <alignment horizontal="right"/>
    </xf>
    <xf numFmtId="44" fontId="0" fillId="0" borderId="0" xfId="44" applyFont="1" applyAlignment="1">
      <alignment horizontal="right"/>
    </xf>
    <xf numFmtId="0" fontId="0" fillId="0" borderId="11" xfId="44" applyNumberFormat="1" applyFont="1" applyBorder="1" applyAlignment="1">
      <alignment/>
    </xf>
    <xf numFmtId="0" fontId="0" fillId="0" borderId="31" xfId="44" applyNumberFormat="1" applyFont="1" applyBorder="1" applyAlignment="1">
      <alignment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31" xfId="44" applyFont="1" applyBorder="1" applyAlignment="1">
      <alignment/>
    </xf>
    <xf numFmtId="44" fontId="0" fillId="0" borderId="20" xfId="44" applyFont="1" applyBorder="1" applyAlignment="1">
      <alignment/>
    </xf>
    <xf numFmtId="2" fontId="0" fillId="0" borderId="0" xfId="0" applyNumberFormat="1" applyAlignment="1">
      <alignment/>
    </xf>
    <xf numFmtId="44" fontId="0" fillId="0" borderId="20" xfId="0" applyNumberFormat="1" applyFont="1" applyBorder="1" applyAlignment="1">
      <alignment/>
    </xf>
    <xf numFmtId="0" fontId="6" fillId="36" borderId="2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2" fillId="0" borderId="10" xfId="42" applyNumberFormat="1" applyFont="1" applyBorder="1" applyAlignment="1">
      <alignment/>
    </xf>
    <xf numFmtId="44" fontId="2" fillId="0" borderId="10" xfId="44" applyFont="1" applyBorder="1" applyAlignment="1">
      <alignment/>
    </xf>
    <xf numFmtId="177" fontId="1" fillId="0" borderId="10" xfId="44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181" fontId="2" fillId="0" borderId="10" xfId="42" applyNumberFormat="1" applyFont="1" applyBorder="1" applyAlignment="1">
      <alignment/>
    </xf>
    <xf numFmtId="181" fontId="2" fillId="0" borderId="10" xfId="42" applyNumberFormat="1" applyFont="1" applyFill="1" applyBorder="1" applyAlignment="1">
      <alignment/>
    </xf>
    <xf numFmtId="44" fontId="2" fillId="0" borderId="10" xfId="44" applyFont="1" applyFill="1" applyBorder="1" applyAlignment="1">
      <alignment/>
    </xf>
    <xf numFmtId="177" fontId="1" fillId="0" borderId="10" xfId="44" applyNumberFormat="1" applyFont="1" applyFill="1" applyBorder="1" applyAlignment="1">
      <alignment/>
    </xf>
    <xf numFmtId="44" fontId="2" fillId="0" borderId="10" xfId="44" applyNumberFormat="1" applyFont="1" applyBorder="1" applyAlignment="1">
      <alignment/>
    </xf>
    <xf numFmtId="44" fontId="1" fillId="0" borderId="10" xfId="44" applyNumberFormat="1" applyFont="1" applyBorder="1" applyAlignment="1">
      <alignment/>
    </xf>
    <xf numFmtId="9" fontId="2" fillId="0" borderId="10" xfId="59" applyFont="1" applyBorder="1" applyAlignment="1">
      <alignment/>
    </xf>
    <xf numFmtId="43" fontId="2" fillId="0" borderId="10" xfId="42" applyFont="1" applyBorder="1" applyAlignment="1">
      <alignment/>
    </xf>
    <xf numFmtId="0" fontId="1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177" fontId="9" fillId="33" borderId="10" xfId="44" applyNumberFormat="1" applyFont="1" applyFill="1" applyBorder="1" applyAlignment="1">
      <alignment/>
    </xf>
    <xf numFmtId="185" fontId="1" fillId="33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pinkham\AppData\Local\Temp\7zO5D7.tmp\qs-Wall%20Quantities%20by%20Assembly.txt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pinkham\AppData\Local\Temp\7zO5D7.tmp\qm-Specialty%20Equipment%20Quantities.txt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pinkham\AppData\Local\Temp\7zO5D7.tmp\qa-Window%20Quantities.txt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pinkham\AppData\Local\Temp\7zO5D7.tmp\qa-Door%20Quantities.txt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pinkham\AppData\Local\Temp\7zO5D7.tmp\qa-Ceiling%20Quantities%20by%20Type.txt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pinkham\AppData\Local\Temp\7zO5D7.tmp\qa-Area%20Schedule%20(Gross%20Building)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s-Wall Quantities by Assembly"/>
    </sheetNames>
    <sheetDataSet>
      <sheetData sheetId="0">
        <row r="2">
          <cell r="B2" t="str">
            <v>Assembly Description</v>
          </cell>
        </row>
        <row r="5">
          <cell r="B5" t="str">
            <v>Curtain Walls</v>
          </cell>
        </row>
        <row r="6">
          <cell r="B6" t="str">
            <v>Ext. Wall - Brick Composite</v>
          </cell>
        </row>
        <row r="7">
          <cell r="B7" t="str">
            <v>Ext. Wall - Brick Composite</v>
          </cell>
        </row>
        <row r="8">
          <cell r="B8" t="str">
            <v>Ext. Wall - Brick Composite</v>
          </cell>
        </row>
        <row r="9">
          <cell r="B9" t="str">
            <v>Ext. Wall - Brick Composite</v>
          </cell>
        </row>
        <row r="10">
          <cell r="B10" t="str">
            <v>Ext. Wall - Brick Composite</v>
          </cell>
        </row>
        <row r="11">
          <cell r="B11" t="str">
            <v>Ext. Wall - Brick Composite</v>
          </cell>
        </row>
        <row r="12">
          <cell r="B12" t="str">
            <v>Ext. Wall - Brick Composite</v>
          </cell>
        </row>
        <row r="13">
          <cell r="B13" t="str">
            <v>Ext. Wall - Brick Composite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m-Specialty Equipment Quantiti"/>
    </sheetNames>
    <sheetDataSet>
      <sheetData sheetId="0">
        <row r="2">
          <cell r="B2" t="str">
            <v>Assembly Description</v>
          </cell>
        </row>
        <row r="4">
          <cell r="B4" t="str">
            <v>Fabricated Compartments &amp; Cubicles</v>
          </cell>
        </row>
        <row r="5">
          <cell r="B5" t="str">
            <v>Fabricated Compartments &amp; Cubicles</v>
          </cell>
        </row>
        <row r="6">
          <cell r="B6" t="str">
            <v>Fabricated Compartments &amp; Cubicles</v>
          </cell>
        </row>
        <row r="8">
          <cell r="B8" t="str">
            <v>Fabricated Compartments &amp; Cubicles</v>
          </cell>
        </row>
        <row r="11">
          <cell r="B11" t="str">
            <v>Bath &amp; Toilet Accessories - Commercial</v>
          </cell>
        </row>
        <row r="12">
          <cell r="B12" t="str">
            <v>Other Equipment</v>
          </cell>
        </row>
        <row r="14">
          <cell r="B14" t="str">
            <v>Other Equipment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a-Window Quantiti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a-Door Quantiti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a-Ceiling Quantities by Type"/>
    </sheetNames>
    <sheetDataSet>
      <sheetData sheetId="0">
        <row r="2">
          <cell r="B2" t="str">
            <v>Assembly Description</v>
          </cell>
        </row>
        <row r="4">
          <cell r="B4" t="str">
            <v>Suspended Ceilings - Acoustical</v>
          </cell>
        </row>
        <row r="5">
          <cell r="B5" t="str">
            <v>Suspended Ceilings - Acoustical</v>
          </cell>
        </row>
        <row r="6">
          <cell r="B6" t="str">
            <v>Suspended Ceilings - Gypsum Board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a-Area Schedule (Gross Buildin"/>
    </sheetNames>
    <sheetDataSet>
      <sheetData sheetId="0">
        <row r="1">
          <cell r="A1" t="str">
            <v>qa-Area Schedule (Gross Building)</v>
          </cell>
        </row>
        <row r="2">
          <cell r="A2" t="str">
            <v>Name</v>
          </cell>
          <cell r="B2" t="str">
            <v>Area Type</v>
          </cell>
          <cell r="C2" t="str">
            <v>Level</v>
          </cell>
          <cell r="D2" t="str">
            <v>Area</v>
          </cell>
        </row>
        <row r="4">
          <cell r="A4" t="str">
            <v>Area</v>
          </cell>
          <cell r="B4" t="str">
            <v>Gross Building Area</v>
          </cell>
          <cell r="C4" t="str">
            <v>1st Floor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3"/>
  <sheetViews>
    <sheetView zoomScale="75" zoomScaleNormal="75" zoomScalePageLayoutView="0" workbookViewId="0" topLeftCell="A1">
      <selection activeCell="B4" sqref="B4"/>
    </sheetView>
  </sheetViews>
  <sheetFormatPr defaultColWidth="9.140625" defaultRowHeight="12.75"/>
  <cols>
    <col min="1" max="1" width="11.8515625" style="0" customWidth="1"/>
    <col min="2" max="2" width="9.28125" style="0" customWidth="1"/>
    <col min="3" max="3" width="46.57421875" style="0" customWidth="1"/>
    <col min="4" max="4" width="19.00390625" style="0" hidden="1" customWidth="1"/>
    <col min="5" max="5" width="22.28125" style="0" hidden="1" customWidth="1"/>
    <col min="6" max="6" width="31.28125" style="0" customWidth="1"/>
    <col min="7" max="7" width="34.00390625" style="0" customWidth="1"/>
    <col min="8" max="8" width="24.421875" style="0" customWidth="1"/>
    <col min="9" max="9" width="21.7109375" style="0" customWidth="1"/>
    <col min="10" max="10" width="15.8515625" style="0" customWidth="1"/>
  </cols>
  <sheetData>
    <row r="1" spans="1:11" ht="18">
      <c r="A1" s="54"/>
      <c r="B1" s="88"/>
      <c r="C1" s="88"/>
      <c r="D1" s="88"/>
      <c r="E1" s="88"/>
      <c r="F1" s="89"/>
      <c r="G1" s="88"/>
      <c r="H1" s="88"/>
      <c r="I1" s="88"/>
      <c r="J1" s="54"/>
      <c r="K1" s="54"/>
    </row>
    <row r="2" spans="1:11" ht="18">
      <c r="A2" s="90"/>
      <c r="B2" s="86"/>
      <c r="C2" s="86"/>
      <c r="D2" s="85"/>
      <c r="E2" s="85"/>
      <c r="F2" s="86"/>
      <c r="G2" s="54"/>
      <c r="H2" s="54"/>
      <c r="I2" s="54"/>
      <c r="J2" s="54"/>
      <c r="K2" s="54"/>
    </row>
    <row r="3" spans="1:11" ht="20.25">
      <c r="A3" s="91"/>
      <c r="B3" s="101" t="s">
        <v>1151</v>
      </c>
      <c r="C3" s="144"/>
      <c r="D3" s="3"/>
      <c r="E3" s="3"/>
      <c r="F3" s="60"/>
      <c r="G3" s="54"/>
      <c r="H3" s="54"/>
      <c r="I3" s="54"/>
      <c r="J3" s="54"/>
      <c r="K3" s="54"/>
    </row>
    <row r="4" spans="1:11" ht="20.25">
      <c r="A4" s="92"/>
      <c r="B4" s="115" t="s">
        <v>1773</v>
      </c>
      <c r="C4" s="115" t="s">
        <v>1776</v>
      </c>
      <c r="D4" s="115" t="s">
        <v>1785</v>
      </c>
      <c r="E4" s="115" t="s">
        <v>1786</v>
      </c>
      <c r="F4" s="116" t="s">
        <v>35</v>
      </c>
      <c r="G4" s="116" t="str">
        <f>CostSummary!E21</f>
        <v>Cost (USD)</v>
      </c>
      <c r="H4" s="116" t="s">
        <v>1118</v>
      </c>
      <c r="I4" s="93"/>
      <c r="J4" s="93"/>
      <c r="K4" s="54"/>
    </row>
    <row r="5" spans="1:11" ht="15.75">
      <c r="A5" s="85"/>
      <c r="B5" s="50">
        <v>1</v>
      </c>
      <c r="C5" s="43" t="s">
        <v>1188</v>
      </c>
      <c r="D5" s="109">
        <v>13.470162</v>
      </c>
      <c r="E5" s="53">
        <v>62500</v>
      </c>
      <c r="F5" s="112">
        <v>841885.125</v>
      </c>
      <c r="G5" s="100">
        <f>CostSummary!E22</f>
        <v>2237.5</v>
      </c>
      <c r="H5" s="94">
        <f>G5-F5</f>
        <v>-839647.625</v>
      </c>
      <c r="I5" s="73"/>
      <c r="J5" s="94"/>
      <c r="K5" s="54"/>
    </row>
    <row r="6" spans="2:11" ht="15.75">
      <c r="B6" s="50">
        <v>2</v>
      </c>
      <c r="C6" s="43" t="s">
        <v>1052</v>
      </c>
      <c r="D6" s="98">
        <v>116529.77</v>
      </c>
      <c r="E6" s="53">
        <v>7.2516308956930065</v>
      </c>
      <c r="F6" s="112">
        <v>146113.67</v>
      </c>
      <c r="G6" s="100">
        <f>CostSummary!E23</f>
        <v>0</v>
      </c>
      <c r="H6" s="94">
        <f aca="true" t="shared" si="0" ref="H6:H34">G6-F6</f>
        <v>-146113.67</v>
      </c>
      <c r="I6" s="73"/>
      <c r="J6" s="94"/>
      <c r="K6" s="54"/>
    </row>
    <row r="7" spans="2:11" ht="15.75">
      <c r="B7" s="50">
        <v>3</v>
      </c>
      <c r="C7" s="43" t="s">
        <v>1055</v>
      </c>
      <c r="D7" s="99">
        <v>695.27</v>
      </c>
      <c r="E7" s="53">
        <v>301.0487609130266</v>
      </c>
      <c r="F7" s="112">
        <v>209310.17200000002</v>
      </c>
      <c r="G7" s="100">
        <f>CostSummary!E24</f>
        <v>0</v>
      </c>
      <c r="H7" s="94">
        <f t="shared" si="0"/>
        <v>-209310.17200000002</v>
      </c>
      <c r="I7" s="73"/>
      <c r="J7" s="94"/>
      <c r="K7" s="54"/>
    </row>
    <row r="8" spans="2:11" ht="15.75">
      <c r="B8" s="50" t="s">
        <v>1058</v>
      </c>
      <c r="C8" s="43" t="s">
        <v>1007</v>
      </c>
      <c r="D8" s="98">
        <v>181783</v>
      </c>
      <c r="E8" s="53">
        <v>3.972968319369798</v>
      </c>
      <c r="F8" s="112">
        <v>722218.1</v>
      </c>
      <c r="G8" s="100">
        <f>CostSummary!E25</f>
        <v>26993.221737140397</v>
      </c>
      <c r="H8" s="94">
        <f t="shared" si="0"/>
        <v>-695224.8782628595</v>
      </c>
      <c r="I8" s="73"/>
      <c r="J8" s="94"/>
      <c r="K8" s="54"/>
    </row>
    <row r="9" spans="2:11" ht="15.75">
      <c r="B9" s="50">
        <v>4</v>
      </c>
      <c r="C9" s="43" t="s">
        <v>1008</v>
      </c>
      <c r="D9" s="98">
        <v>200</v>
      </c>
      <c r="E9" s="53">
        <v>3600</v>
      </c>
      <c r="F9" s="112">
        <v>720000</v>
      </c>
      <c r="G9" s="100">
        <f>CostSummary!E26</f>
        <v>37057.05155981341</v>
      </c>
      <c r="H9" s="94">
        <f t="shared" si="0"/>
        <v>-682942.9484401866</v>
      </c>
      <c r="I9" s="73"/>
      <c r="J9" s="94"/>
      <c r="K9" s="54"/>
    </row>
    <row r="10" spans="2:11" ht="15.75">
      <c r="B10" s="50">
        <v>5</v>
      </c>
      <c r="C10" s="43" t="s">
        <v>1060</v>
      </c>
      <c r="D10" s="98">
        <v>134701.62</v>
      </c>
      <c r="E10" s="53">
        <v>2.8</v>
      </c>
      <c r="F10" s="112">
        <v>377164.53599999996</v>
      </c>
      <c r="G10" s="100">
        <f>CostSummary!E27</f>
        <v>1002.4</v>
      </c>
      <c r="H10" s="94">
        <f t="shared" si="0"/>
        <v>-376162.13599999994</v>
      </c>
      <c r="I10" s="73"/>
      <c r="J10" s="94"/>
      <c r="K10" s="54"/>
    </row>
    <row r="11" spans="2:11" ht="15.75">
      <c r="B11" s="50">
        <v>6</v>
      </c>
      <c r="C11" s="43" t="s">
        <v>1056</v>
      </c>
      <c r="D11" s="99">
        <v>137566.59</v>
      </c>
      <c r="E11" s="72">
        <v>3.7268726200162474</v>
      </c>
      <c r="F11" s="112">
        <v>512693.1577000009</v>
      </c>
      <c r="G11" s="95">
        <f>CostSummary!E28</f>
        <v>15122.380383658003</v>
      </c>
      <c r="H11" s="94">
        <f t="shared" si="0"/>
        <v>-497570.7773163429</v>
      </c>
      <c r="I11" s="73"/>
      <c r="J11" s="54"/>
      <c r="K11" s="54"/>
    </row>
    <row r="12" spans="2:11" ht="15.75">
      <c r="B12" s="50">
        <v>7</v>
      </c>
      <c r="C12" s="43" t="s">
        <v>29</v>
      </c>
      <c r="D12" s="99">
        <v>134701.62</v>
      </c>
      <c r="E12" s="72">
        <v>1.85</v>
      </c>
      <c r="F12" s="112">
        <v>249197.997</v>
      </c>
      <c r="G12" s="100">
        <f>CostSummary!E29</f>
        <v>0</v>
      </c>
      <c r="H12" s="94">
        <f t="shared" si="0"/>
        <v>-249197.997</v>
      </c>
      <c r="I12" s="73"/>
      <c r="J12" s="54"/>
      <c r="K12" s="54"/>
    </row>
    <row r="13" spans="2:11" ht="15.75">
      <c r="B13" s="50">
        <v>7</v>
      </c>
      <c r="C13" s="43" t="s">
        <v>1009</v>
      </c>
      <c r="D13" s="98">
        <v>5358.22</v>
      </c>
      <c r="E13" s="53">
        <v>26.9</v>
      </c>
      <c r="F13" s="112">
        <v>144136.118</v>
      </c>
      <c r="G13" s="100">
        <f>CostSummary!E30</f>
        <v>7080.330148920002</v>
      </c>
      <c r="H13" s="94">
        <f t="shared" si="0"/>
        <v>-137055.78785107998</v>
      </c>
      <c r="I13" s="73"/>
      <c r="J13" s="54"/>
      <c r="K13" s="54"/>
    </row>
    <row r="14" spans="2:11" ht="15.75">
      <c r="B14" s="50">
        <v>8</v>
      </c>
      <c r="C14" s="43" t="s">
        <v>1186</v>
      </c>
      <c r="D14" s="98">
        <v>141</v>
      </c>
      <c r="E14" s="53">
        <v>376.41843971631204</v>
      </c>
      <c r="F14" s="112">
        <v>53075</v>
      </c>
      <c r="G14" s="100">
        <f>CostSummary!E32</f>
        <v>1044</v>
      </c>
      <c r="H14" s="94">
        <f t="shared" si="0"/>
        <v>-52031</v>
      </c>
      <c r="I14" s="93"/>
      <c r="J14" s="93"/>
      <c r="K14" s="54"/>
    </row>
    <row r="15" spans="2:11" ht="15.75">
      <c r="B15" s="50">
        <v>8</v>
      </c>
      <c r="C15" s="43" t="s">
        <v>371</v>
      </c>
      <c r="D15" s="98">
        <v>268</v>
      </c>
      <c r="E15" s="53">
        <v>339.67537313432837</v>
      </c>
      <c r="F15" s="112">
        <v>91033</v>
      </c>
      <c r="G15" s="100">
        <f>CostSummary!E33</f>
        <v>2340</v>
      </c>
      <c r="H15" s="94">
        <f t="shared" si="0"/>
        <v>-88693</v>
      </c>
      <c r="I15" s="73"/>
      <c r="J15" s="94"/>
      <c r="K15" s="54"/>
    </row>
    <row r="16" spans="2:11" ht="15.75">
      <c r="B16" s="50">
        <v>9</v>
      </c>
      <c r="C16" s="43" t="s">
        <v>1103</v>
      </c>
      <c r="D16" s="99">
        <v>9227.712</v>
      </c>
      <c r="E16" s="53">
        <v>4.78</v>
      </c>
      <c r="F16" s="112">
        <v>44108.46336</v>
      </c>
      <c r="G16" s="100">
        <f>CostSummary!E34</f>
        <v>3490.0003562000006</v>
      </c>
      <c r="H16" s="94">
        <f t="shared" si="0"/>
        <v>-40618.4630038</v>
      </c>
      <c r="I16" s="73"/>
      <c r="J16" s="94"/>
      <c r="K16" s="54"/>
    </row>
    <row r="17" spans="2:11" ht="15.75">
      <c r="B17" s="50">
        <v>9</v>
      </c>
      <c r="C17" s="43" t="s">
        <v>1010</v>
      </c>
      <c r="D17" s="99">
        <v>5083.26</v>
      </c>
      <c r="E17" s="53">
        <v>3.3333333333333335</v>
      </c>
      <c r="F17" s="112">
        <v>16944.2</v>
      </c>
      <c r="G17" s="100">
        <f>CostSummary!E35</f>
        <v>24029.33064498</v>
      </c>
      <c r="H17" s="94">
        <f t="shared" si="0"/>
        <v>7085.1306449799995</v>
      </c>
      <c r="I17" s="73"/>
      <c r="J17" s="94"/>
      <c r="K17" s="54"/>
    </row>
    <row r="18" spans="2:11" ht="15.75">
      <c r="B18" s="50">
        <v>9</v>
      </c>
      <c r="C18" s="43" t="s">
        <v>1011</v>
      </c>
      <c r="D18" s="99">
        <v>46868.87</v>
      </c>
      <c r="E18" s="53">
        <v>2.75</v>
      </c>
      <c r="F18" s="112">
        <v>128889.3925</v>
      </c>
      <c r="G18" s="100">
        <f>CostSummary!E36</f>
        <v>7168.172230680001</v>
      </c>
      <c r="H18" s="94">
        <f t="shared" si="0"/>
        <v>-121721.22026932</v>
      </c>
      <c r="I18" s="73"/>
      <c r="J18" s="94"/>
      <c r="K18" s="54"/>
    </row>
    <row r="19" spans="2:11" ht="15.75">
      <c r="B19" s="50">
        <v>10</v>
      </c>
      <c r="C19" s="43" t="s">
        <v>1061</v>
      </c>
      <c r="D19" s="98">
        <v>1</v>
      </c>
      <c r="E19" s="53">
        <v>16836</v>
      </c>
      <c r="F19" s="112">
        <v>16836</v>
      </c>
      <c r="G19" s="100">
        <f>CostSummary!E37</f>
        <v>0</v>
      </c>
      <c r="H19" s="94">
        <f t="shared" si="0"/>
        <v>-16836</v>
      </c>
      <c r="I19" s="73"/>
      <c r="J19" s="94"/>
      <c r="K19" s="54"/>
    </row>
    <row r="20" spans="2:11" ht="15.75">
      <c r="B20" s="50">
        <v>11</v>
      </c>
      <c r="C20" s="43" t="s">
        <v>1308</v>
      </c>
      <c r="D20" s="98">
        <v>1</v>
      </c>
      <c r="E20" s="53">
        <v>5520.5</v>
      </c>
      <c r="F20" s="112">
        <v>5520.5</v>
      </c>
      <c r="G20" s="100">
        <f>CostSummary!E38</f>
        <v>0</v>
      </c>
      <c r="H20" s="94">
        <f t="shared" si="0"/>
        <v>-5520.5</v>
      </c>
      <c r="I20" s="73"/>
      <c r="J20" s="94"/>
      <c r="K20" s="54"/>
    </row>
    <row r="21" spans="2:11" ht="15.75">
      <c r="B21" s="50">
        <v>12</v>
      </c>
      <c r="C21" s="43" t="s">
        <v>1421</v>
      </c>
      <c r="D21" s="98">
        <v>1</v>
      </c>
      <c r="E21" s="53">
        <v>6660</v>
      </c>
      <c r="F21" s="112">
        <v>6660</v>
      </c>
      <c r="G21" s="100">
        <f>CostSummary!E39</f>
        <v>0</v>
      </c>
      <c r="H21" s="94">
        <f t="shared" si="0"/>
        <v>-6660</v>
      </c>
      <c r="I21" s="73"/>
      <c r="J21" s="94"/>
      <c r="K21" s="54"/>
    </row>
    <row r="22" spans="2:11" ht="15.75">
      <c r="B22" s="50">
        <v>12</v>
      </c>
      <c r="C22" s="43" t="s">
        <v>1012</v>
      </c>
      <c r="D22" s="99">
        <v>1</v>
      </c>
      <c r="E22" s="53">
        <v>27602.5</v>
      </c>
      <c r="F22" s="112">
        <v>27602.5</v>
      </c>
      <c r="G22" s="100">
        <f>CostSummary!E40</f>
        <v>0</v>
      </c>
      <c r="H22" s="94">
        <f t="shared" si="0"/>
        <v>-27602.5</v>
      </c>
      <c r="I22" s="73"/>
      <c r="J22" s="94"/>
      <c r="K22" s="54"/>
    </row>
    <row r="23" spans="2:11" ht="15.75">
      <c r="B23" s="50">
        <v>13</v>
      </c>
      <c r="C23" s="43" t="s">
        <v>1457</v>
      </c>
      <c r="D23" s="99">
        <v>0</v>
      </c>
      <c r="E23" s="53">
        <v>0</v>
      </c>
      <c r="F23" s="112">
        <v>0</v>
      </c>
      <c r="G23" s="100">
        <f>CostSummary!E41</f>
        <v>0</v>
      </c>
      <c r="H23" s="94">
        <f t="shared" si="0"/>
        <v>0</v>
      </c>
      <c r="I23" s="73"/>
      <c r="J23" s="54"/>
      <c r="K23" s="54"/>
    </row>
    <row r="24" spans="2:11" ht="15.75">
      <c r="B24" s="50">
        <v>14</v>
      </c>
      <c r="C24" s="43" t="s">
        <v>822</v>
      </c>
      <c r="D24" s="99">
        <v>134701.62</v>
      </c>
      <c r="E24" s="53">
        <v>4.25</v>
      </c>
      <c r="F24" s="112">
        <v>572481.885</v>
      </c>
      <c r="G24" s="100">
        <f>CostSummary!E42</f>
        <v>1521.5</v>
      </c>
      <c r="H24" s="94">
        <f t="shared" si="0"/>
        <v>-570960.385</v>
      </c>
      <c r="I24" s="73"/>
      <c r="J24" s="54"/>
      <c r="K24" s="54"/>
    </row>
    <row r="25" spans="2:11" ht="15.75">
      <c r="B25" s="50">
        <v>16</v>
      </c>
      <c r="C25" s="43" t="s">
        <v>1102</v>
      </c>
      <c r="D25" s="98">
        <v>120</v>
      </c>
      <c r="E25" s="53">
        <v>133.08333333333334</v>
      </c>
      <c r="F25" s="112">
        <v>15970</v>
      </c>
      <c r="G25" s="100">
        <f>CostSummary!E43</f>
        <v>4598</v>
      </c>
      <c r="H25" s="94">
        <f t="shared" si="0"/>
        <v>-11372</v>
      </c>
      <c r="I25" s="95"/>
      <c r="J25" s="54"/>
      <c r="K25" s="54"/>
    </row>
    <row r="26" spans="2:11" ht="15.75">
      <c r="B26" s="50">
        <v>15</v>
      </c>
      <c r="C26" s="43" t="s">
        <v>1787</v>
      </c>
      <c r="D26" s="98">
        <v>134701.62</v>
      </c>
      <c r="E26" s="53">
        <v>5.3</v>
      </c>
      <c r="F26" s="112">
        <v>713918.5859999999</v>
      </c>
      <c r="G26" s="100">
        <f>CostSummary!E44</f>
        <v>21390.5</v>
      </c>
      <c r="H26" s="94">
        <f t="shared" si="0"/>
        <v>-692528.0859999999</v>
      </c>
      <c r="I26" s="96"/>
      <c r="J26" s="54"/>
      <c r="K26" s="54"/>
    </row>
    <row r="27" spans="2:11" ht="15.75">
      <c r="B27" s="50">
        <v>15</v>
      </c>
      <c r="C27" s="43" t="s">
        <v>1013</v>
      </c>
      <c r="D27" s="99">
        <v>68</v>
      </c>
      <c r="E27" s="53">
        <v>530.2352941176471</v>
      </c>
      <c r="F27" s="112">
        <v>36056</v>
      </c>
      <c r="G27" s="100">
        <f>CostSummary!E45</f>
        <v>7435</v>
      </c>
      <c r="H27" s="94">
        <f t="shared" si="0"/>
        <v>-28621</v>
      </c>
      <c r="I27" s="73"/>
      <c r="J27" s="94"/>
      <c r="K27" s="54"/>
    </row>
    <row r="28" spans="2:11" ht="15.75">
      <c r="B28" s="50">
        <v>15</v>
      </c>
      <c r="C28" s="43" t="s">
        <v>1014</v>
      </c>
      <c r="D28" s="98">
        <v>134701.62</v>
      </c>
      <c r="E28" s="53">
        <v>6.85</v>
      </c>
      <c r="F28" s="112">
        <v>922706.097</v>
      </c>
      <c r="G28" s="100">
        <f>CostSummary!E46</f>
        <v>0</v>
      </c>
      <c r="H28" s="94">
        <f t="shared" si="0"/>
        <v>-922706.097</v>
      </c>
      <c r="I28" s="73"/>
      <c r="J28" s="94"/>
      <c r="K28" s="54"/>
    </row>
    <row r="29" spans="2:11" ht="15.75">
      <c r="B29" s="50">
        <v>15</v>
      </c>
      <c r="C29" s="43" t="s">
        <v>1015</v>
      </c>
      <c r="D29" s="98">
        <v>134701.62</v>
      </c>
      <c r="E29" s="53">
        <v>6.7</v>
      </c>
      <c r="F29" s="112">
        <v>902500.854</v>
      </c>
      <c r="G29" s="100">
        <f>CostSummary!E47</f>
        <v>0</v>
      </c>
      <c r="H29" s="94">
        <f t="shared" si="0"/>
        <v>-902500.854</v>
      </c>
      <c r="I29" s="73"/>
      <c r="J29" s="94"/>
      <c r="K29" s="54"/>
    </row>
    <row r="30" spans="2:11" ht="15.75">
      <c r="B30" s="111">
        <v>15</v>
      </c>
      <c r="C30" s="85" t="s">
        <v>1016</v>
      </c>
      <c r="D30" s="98">
        <v>134701.62</v>
      </c>
      <c r="E30" s="72">
        <v>1.8</v>
      </c>
      <c r="F30" s="112">
        <v>242462.916</v>
      </c>
      <c r="G30" s="100">
        <f>CostSummary!E48</f>
        <v>0</v>
      </c>
      <c r="H30" s="94">
        <f t="shared" si="0"/>
        <v>-242462.916</v>
      </c>
      <c r="I30" s="73"/>
      <c r="J30" s="94"/>
      <c r="K30" s="54"/>
    </row>
    <row r="31" spans="2:11" ht="15.75">
      <c r="B31" s="50">
        <v>16</v>
      </c>
      <c r="C31" s="43" t="s">
        <v>1247</v>
      </c>
      <c r="D31" s="98">
        <v>134701.62</v>
      </c>
      <c r="E31" s="53">
        <v>8.3</v>
      </c>
      <c r="F31" s="112">
        <v>1118023.446</v>
      </c>
      <c r="G31" s="100">
        <f>CostSummary!E49</f>
        <v>22929.899999999998</v>
      </c>
      <c r="H31" s="94">
        <f t="shared" si="0"/>
        <v>-1095093.546</v>
      </c>
      <c r="I31" s="73"/>
      <c r="J31" s="94"/>
      <c r="K31" s="54"/>
    </row>
    <row r="32" spans="2:11" ht="15.75">
      <c r="B32" s="50">
        <v>17</v>
      </c>
      <c r="C32" s="43" t="s">
        <v>1108</v>
      </c>
      <c r="D32" s="98">
        <v>9536424.925960002</v>
      </c>
      <c r="E32" s="71">
        <v>0.05</v>
      </c>
      <c r="F32" s="112">
        <v>441875.38577800005</v>
      </c>
      <c r="G32" s="100">
        <f>CostSummary!E50</f>
        <v>0</v>
      </c>
      <c r="H32" s="94">
        <f t="shared" si="0"/>
        <v>-441875.38577800005</v>
      </c>
      <c r="I32" s="73"/>
      <c r="J32" s="94"/>
      <c r="K32" s="54"/>
    </row>
    <row r="33" spans="2:11" ht="16.5" thickBot="1">
      <c r="B33" s="50"/>
      <c r="C33" s="43"/>
      <c r="D33" s="55"/>
      <c r="E33" s="71"/>
      <c r="F33" s="112"/>
      <c r="G33" s="100">
        <f>CostSummary!E51</f>
        <v>0</v>
      </c>
      <c r="H33" s="94">
        <f t="shared" si="0"/>
        <v>0</v>
      </c>
      <c r="I33" s="73"/>
      <c r="J33" s="94"/>
      <c r="K33" s="54"/>
    </row>
    <row r="34" spans="2:11" ht="21" thickBot="1">
      <c r="B34" s="7"/>
      <c r="C34" s="51" t="s">
        <v>1066</v>
      </c>
      <c r="D34" s="52"/>
      <c r="E34" s="102"/>
      <c r="F34" s="103">
        <f>SUM(F5:F33)</f>
        <v>9279383.101338001</v>
      </c>
      <c r="G34" s="103">
        <f>CostSummary!E52</f>
        <v>204246.48755077182</v>
      </c>
      <c r="H34" s="94">
        <f t="shared" si="0"/>
        <v>-9075136.613787228</v>
      </c>
      <c r="I34" s="73"/>
      <c r="J34" s="94"/>
      <c r="K34" s="54"/>
    </row>
    <row r="35" spans="2:11" ht="15.75">
      <c r="B35" s="43"/>
      <c r="C35" s="70"/>
      <c r="D35" s="53"/>
      <c r="E35" s="53"/>
      <c r="F35" s="62"/>
      <c r="G35" s="93"/>
      <c r="H35" s="73"/>
      <c r="I35" s="73"/>
      <c r="J35" s="94"/>
      <c r="K35" s="54"/>
    </row>
    <row r="36" spans="2:11" ht="15.75">
      <c r="B36" s="43"/>
      <c r="C36" s="70"/>
      <c r="D36" s="53"/>
      <c r="E36" s="53"/>
      <c r="F36" s="62"/>
      <c r="G36" s="93"/>
      <c r="H36" s="73"/>
      <c r="I36" s="73"/>
      <c r="J36" s="94"/>
      <c r="K36" s="54"/>
    </row>
    <row r="37" spans="2:11" ht="15.75">
      <c r="B37" s="43"/>
      <c r="C37" s="70"/>
      <c r="D37" s="53"/>
      <c r="E37" s="53"/>
      <c r="F37" s="62"/>
      <c r="G37" s="93"/>
      <c r="H37" s="73"/>
      <c r="I37" s="73"/>
      <c r="J37" s="94"/>
      <c r="K37" s="54"/>
    </row>
    <row r="38" spans="2:11" ht="15.75">
      <c r="B38" s="43"/>
      <c r="C38" s="55"/>
      <c r="D38" s="53"/>
      <c r="E38" s="53"/>
      <c r="F38" s="62"/>
      <c r="G38" s="93"/>
      <c r="H38" s="73"/>
      <c r="I38" s="73"/>
      <c r="J38" s="94"/>
      <c r="K38" s="54"/>
    </row>
    <row r="39" spans="2:11" ht="15.75">
      <c r="B39" s="43"/>
      <c r="C39" s="55"/>
      <c r="D39" s="53"/>
      <c r="E39" s="53"/>
      <c r="F39" s="62"/>
      <c r="G39" s="93"/>
      <c r="H39" s="73"/>
      <c r="I39" s="73"/>
      <c r="J39" s="94"/>
      <c r="K39" s="54"/>
    </row>
    <row r="40" spans="2:11" ht="15.75">
      <c r="B40" s="43"/>
      <c r="C40" s="55"/>
      <c r="D40" s="53"/>
      <c r="E40" s="53"/>
      <c r="F40" s="62"/>
      <c r="G40" s="93"/>
      <c r="H40" s="73"/>
      <c r="I40" s="73"/>
      <c r="J40" s="94"/>
      <c r="K40" s="54"/>
    </row>
    <row r="41" spans="2:11" ht="15.75">
      <c r="B41" s="43"/>
      <c r="C41" s="55"/>
      <c r="D41" s="53"/>
      <c r="E41" s="53"/>
      <c r="F41" s="62"/>
      <c r="G41" s="93"/>
      <c r="H41" s="73"/>
      <c r="I41" s="73"/>
      <c r="J41" s="94"/>
      <c r="K41" s="54"/>
    </row>
    <row r="42" spans="2:11" ht="15.75">
      <c r="B42" s="43"/>
      <c r="C42" s="55"/>
      <c r="D42" s="53"/>
      <c r="E42" s="53"/>
      <c r="F42" s="62"/>
      <c r="G42" s="93"/>
      <c r="H42" s="73"/>
      <c r="I42" s="73"/>
      <c r="J42" s="94"/>
      <c r="K42" s="54"/>
    </row>
    <row r="43" spans="2:11" ht="15.75">
      <c r="B43" s="43"/>
      <c r="C43" s="55"/>
      <c r="D43" s="53"/>
      <c r="E43" s="53"/>
      <c r="F43" s="62"/>
      <c r="G43" s="93"/>
      <c r="H43" s="73"/>
      <c r="I43" s="73"/>
      <c r="J43" s="94"/>
      <c r="K43" s="54"/>
    </row>
    <row r="44" spans="2:11" ht="15.75">
      <c r="B44" s="43"/>
      <c r="C44" s="55"/>
      <c r="D44" s="53"/>
      <c r="E44" s="53"/>
      <c r="F44" s="62"/>
      <c r="G44" s="93"/>
      <c r="H44" s="73"/>
      <c r="I44" s="73"/>
      <c r="J44" s="94"/>
      <c r="K44" s="54"/>
    </row>
    <row r="45" spans="2:11" ht="15.75">
      <c r="B45" s="43"/>
      <c r="C45" s="55"/>
      <c r="D45" s="53"/>
      <c r="E45" s="53"/>
      <c r="F45" s="62"/>
      <c r="G45" s="93"/>
      <c r="H45" s="73"/>
      <c r="I45" s="73"/>
      <c r="J45" s="94"/>
      <c r="K45" s="54"/>
    </row>
    <row r="46" spans="2:11" ht="15.75">
      <c r="B46" s="43"/>
      <c r="C46" s="55"/>
      <c r="D46" s="53"/>
      <c r="E46" s="53"/>
      <c r="F46" s="62"/>
      <c r="G46" s="93"/>
      <c r="H46" s="73"/>
      <c r="I46" s="73"/>
      <c r="J46" s="94"/>
      <c r="K46" s="54"/>
    </row>
    <row r="47" spans="1:11" ht="15.75">
      <c r="A47" s="55"/>
      <c r="B47" s="55"/>
      <c r="C47" s="55"/>
      <c r="D47" s="55"/>
      <c r="E47" s="55"/>
      <c r="F47" s="55"/>
      <c r="G47" s="93"/>
      <c r="H47" s="73"/>
      <c r="I47" s="73"/>
      <c r="J47" s="94"/>
      <c r="K47" s="54"/>
    </row>
    <row r="48" spans="1:11" ht="15.75">
      <c r="A48" s="55"/>
      <c r="B48" s="55"/>
      <c r="C48" s="55"/>
      <c r="D48" s="55"/>
      <c r="E48" s="55"/>
      <c r="F48" s="55"/>
      <c r="G48" s="93"/>
      <c r="H48" s="73"/>
      <c r="I48" s="73"/>
      <c r="J48" s="94"/>
      <c r="K48" s="54"/>
    </row>
    <row r="49" spans="1:11" ht="15.75">
      <c r="A49" s="55"/>
      <c r="B49" s="55"/>
      <c r="C49" s="55"/>
      <c r="D49" s="55"/>
      <c r="E49" s="55"/>
      <c r="F49" s="55"/>
      <c r="G49" s="93"/>
      <c r="H49" s="73"/>
      <c r="I49" s="73"/>
      <c r="J49" s="94"/>
      <c r="K49" s="54"/>
    </row>
    <row r="50" spans="1:11" ht="15.75">
      <c r="A50" s="55"/>
      <c r="B50" s="55"/>
      <c r="C50" s="55"/>
      <c r="D50" s="55"/>
      <c r="E50" s="55"/>
      <c r="F50" s="55"/>
      <c r="G50" s="93"/>
      <c r="H50" s="73"/>
      <c r="I50" s="73"/>
      <c r="J50" s="94"/>
      <c r="K50" s="54"/>
    </row>
    <row r="51" spans="1:11" ht="15">
      <c r="A51" s="55"/>
      <c r="B51" s="55"/>
      <c r="C51" s="55"/>
      <c r="D51" s="55"/>
      <c r="E51" s="55"/>
      <c r="F51" s="55"/>
      <c r="G51" s="73"/>
      <c r="H51" s="73"/>
      <c r="I51" s="73"/>
      <c r="J51" s="94"/>
      <c r="K51" s="54"/>
    </row>
    <row r="52" spans="1:11" ht="15">
      <c r="A52" s="55"/>
      <c r="B52" s="55"/>
      <c r="C52" s="55"/>
      <c r="D52" s="55"/>
      <c r="E52" s="55"/>
      <c r="F52" s="55"/>
      <c r="G52" s="73"/>
      <c r="H52" s="73"/>
      <c r="I52" s="73"/>
      <c r="J52" s="94"/>
      <c r="K52" s="54"/>
    </row>
    <row r="53" spans="1:11" ht="15">
      <c r="A53" s="55"/>
      <c r="B53" s="55"/>
      <c r="C53" s="55"/>
      <c r="D53" s="55"/>
      <c r="E53" s="55"/>
      <c r="F53" s="55"/>
      <c r="G53" s="97"/>
      <c r="H53" s="97"/>
      <c r="I53" s="97"/>
      <c r="J53" s="94"/>
      <c r="K53" s="54"/>
    </row>
  </sheetData>
  <sheetProtection/>
  <conditionalFormatting sqref="G2:I3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N41"/>
  <sheetViews>
    <sheetView zoomScale="75" zoomScaleNormal="75" zoomScalePageLayoutView="0" workbookViewId="0" topLeftCell="A8">
      <selection activeCell="G56" sqref="G56"/>
    </sheetView>
  </sheetViews>
  <sheetFormatPr defaultColWidth="9.140625" defaultRowHeight="12.75"/>
  <cols>
    <col min="1" max="1" width="10.28125" style="0" bestFit="1" customWidth="1"/>
    <col min="2" max="2" width="9.28125" style="0" bestFit="1" customWidth="1"/>
    <col min="3" max="3" width="24.421875" style="0" customWidth="1"/>
    <col min="4" max="4" width="27.00390625" style="0" customWidth="1"/>
    <col min="5" max="5" width="11.8515625" style="0" customWidth="1"/>
    <col min="6" max="6" width="41.28125" style="0" customWidth="1"/>
    <col min="7" max="7" width="24.421875" style="0" customWidth="1"/>
    <col min="11" max="11" width="15.57421875" style="0" customWidth="1"/>
    <col min="13" max="13" width="13.71093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"/>
    </row>
    <row r="2" spans="1:10" ht="12.75">
      <c r="A2" s="1"/>
      <c r="B2" s="1"/>
      <c r="C2" s="1"/>
      <c r="J2" s="1"/>
    </row>
    <row r="3" spans="1:10" ht="12.75">
      <c r="A3" s="1"/>
      <c r="B3" s="1"/>
      <c r="C3" s="1"/>
      <c r="J3" s="1"/>
    </row>
    <row r="4" spans="1:10" ht="12.75">
      <c r="A4" s="1"/>
      <c r="B4" s="1"/>
      <c r="C4" s="1"/>
      <c r="J4" s="1"/>
    </row>
    <row r="5" spans="1:10" ht="12.75">
      <c r="A5" s="1"/>
      <c r="B5" s="1"/>
      <c r="C5" s="1"/>
      <c r="J5" s="1"/>
    </row>
    <row r="6" spans="1:10" ht="12.75">
      <c r="A6" s="1"/>
      <c r="B6" s="1"/>
      <c r="C6" s="1"/>
      <c r="J6" s="1"/>
    </row>
    <row r="7" spans="1:10" ht="12.75">
      <c r="A7" s="1"/>
      <c r="B7" s="1"/>
      <c r="C7" s="1"/>
      <c r="J7" s="1"/>
    </row>
    <row r="8" spans="1:10" ht="12.75">
      <c r="A8" s="1"/>
      <c r="B8" s="1"/>
      <c r="C8" s="1"/>
      <c r="J8" s="1"/>
    </row>
    <row r="9" spans="1:10" ht="12.75">
      <c r="A9" s="1"/>
      <c r="B9" s="1"/>
      <c r="C9" s="1"/>
      <c r="J9" s="1"/>
    </row>
    <row r="10" spans="1:10" ht="12.75">
      <c r="A10" s="1"/>
      <c r="B10" s="1"/>
      <c r="C10" s="1"/>
      <c r="J10" s="1"/>
    </row>
    <row r="11" spans="1:10" ht="13.5" thickBot="1">
      <c r="A11" s="1"/>
      <c r="B11" s="1"/>
      <c r="C11" s="1"/>
      <c r="J11" s="1"/>
    </row>
    <row r="12" spans="1:14" ht="12.75">
      <c r="A12" s="11" t="s">
        <v>1621</v>
      </c>
      <c r="B12" s="9" t="s">
        <v>1622</v>
      </c>
      <c r="C12" s="137" t="s">
        <v>518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26">
        <v>0</v>
      </c>
      <c r="K12" s="117">
        <v>0</v>
      </c>
      <c r="L12" s="117">
        <v>0</v>
      </c>
      <c r="M12" s="117">
        <v>0</v>
      </c>
      <c r="N12" s="118">
        <v>0</v>
      </c>
    </row>
    <row r="13" spans="1:14" ht="12.75">
      <c r="A13" s="12"/>
      <c r="B13" s="1"/>
      <c r="C13" s="138" t="s">
        <v>475</v>
      </c>
      <c r="D13" s="120" t="s">
        <v>497</v>
      </c>
      <c r="E13" s="120" t="s">
        <v>488</v>
      </c>
      <c r="F13" s="120" t="s">
        <v>519</v>
      </c>
      <c r="G13" s="120" t="s">
        <v>476</v>
      </c>
      <c r="H13" s="120" t="s">
        <v>520</v>
      </c>
      <c r="I13" s="120" t="s">
        <v>521</v>
      </c>
      <c r="J13" s="145" t="s">
        <v>522</v>
      </c>
      <c r="K13" s="120" t="s">
        <v>514</v>
      </c>
      <c r="L13" s="120" t="s">
        <v>523</v>
      </c>
      <c r="M13" s="120" t="s">
        <v>480</v>
      </c>
      <c r="N13" s="121" t="s">
        <v>481</v>
      </c>
    </row>
    <row r="14" spans="1:14" ht="12.75">
      <c r="A14" s="18"/>
      <c r="B14" s="25"/>
      <c r="C14" s="127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</row>
    <row r="15" spans="1:14" ht="12.75">
      <c r="A15" s="18">
        <f aca="true" t="shared" si="0" ref="A15:A20">B15*E15</f>
        <v>0</v>
      </c>
      <c r="B15" s="25">
        <v>0</v>
      </c>
      <c r="C15" s="127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</row>
    <row r="16" spans="1:14" ht="12.75">
      <c r="A16" s="18">
        <f t="shared" si="0"/>
        <v>0</v>
      </c>
      <c r="B16" s="25">
        <v>0</v>
      </c>
      <c r="C16" s="127">
        <v>0</v>
      </c>
      <c r="D16" s="120">
        <v>0</v>
      </c>
      <c r="E16" s="120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</row>
    <row r="17" spans="1:14" ht="12.75">
      <c r="A17" s="18">
        <f t="shared" si="0"/>
        <v>0</v>
      </c>
      <c r="B17" s="25">
        <v>0</v>
      </c>
      <c r="C17" s="127">
        <v>0</v>
      </c>
      <c r="D17" s="120">
        <v>0</v>
      </c>
      <c r="E17" s="120">
        <v>0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</row>
    <row r="18" spans="1:14" ht="12.75">
      <c r="A18" s="18">
        <f t="shared" si="0"/>
        <v>0</v>
      </c>
      <c r="B18" s="25"/>
      <c r="C18" s="127">
        <v>0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</row>
    <row r="19" spans="1:14" ht="12.75">
      <c r="A19" s="18">
        <f t="shared" si="0"/>
        <v>0</v>
      </c>
      <c r="B19" s="25"/>
      <c r="C19" s="127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</row>
    <row r="20" spans="1:14" ht="12.75">
      <c r="A20" s="18">
        <f t="shared" si="0"/>
        <v>0</v>
      </c>
      <c r="B20" s="25"/>
      <c r="C20" s="127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</row>
    <row r="21" spans="1:14" ht="12.75">
      <c r="A21" s="18"/>
      <c r="B21" s="25"/>
      <c r="C21" s="127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</row>
    <row r="22" spans="1:14" ht="12.75">
      <c r="A22" s="18"/>
      <c r="B22" s="25"/>
      <c r="C22" s="127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</row>
    <row r="23" spans="1:14" ht="12.75">
      <c r="A23" s="18"/>
      <c r="B23" s="25"/>
      <c r="C23" s="127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</row>
    <row r="24" spans="1:14" ht="13.5" thickBot="1">
      <c r="A24" s="18"/>
      <c r="B24" s="25"/>
      <c r="C24" s="131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</row>
    <row r="25" spans="1:10" ht="12.75">
      <c r="A25" s="18"/>
      <c r="B25" s="25"/>
      <c r="C25" s="13"/>
      <c r="D25" s="10"/>
      <c r="E25" s="10"/>
      <c r="F25" s="10"/>
      <c r="G25" s="10"/>
      <c r="H25" s="10"/>
      <c r="I25" s="10"/>
      <c r="J25" s="13"/>
    </row>
    <row r="26" spans="1:10" ht="12.75">
      <c r="A26" s="18">
        <f>SUM(A15:A25)</f>
        <v>0</v>
      </c>
      <c r="B26" s="25"/>
      <c r="C26" s="13"/>
      <c r="D26" s="10"/>
      <c r="E26" s="10">
        <f>SUM(E14:E25)</f>
        <v>0</v>
      </c>
      <c r="F26" s="10"/>
      <c r="G26" s="10"/>
      <c r="H26" s="10"/>
      <c r="I26" s="10"/>
      <c r="J26" s="13"/>
    </row>
    <row r="27" spans="1:10" ht="12.75">
      <c r="A27" s="18"/>
      <c r="B27" s="25"/>
      <c r="C27" s="13"/>
      <c r="D27" s="10"/>
      <c r="E27" s="10"/>
      <c r="F27" s="10"/>
      <c r="G27" s="10"/>
      <c r="H27" s="10"/>
      <c r="I27" s="10"/>
      <c r="J27" s="13"/>
    </row>
    <row r="28" spans="1:10" ht="12.75">
      <c r="A28" s="18"/>
      <c r="B28" s="25"/>
      <c r="C28" s="13"/>
      <c r="D28" s="10"/>
      <c r="E28" s="10"/>
      <c r="F28" s="10"/>
      <c r="G28" s="10"/>
      <c r="H28" s="10"/>
      <c r="I28" s="10"/>
      <c r="J28" s="13"/>
    </row>
    <row r="29" spans="1:10" ht="12.75">
      <c r="A29" s="18"/>
      <c r="B29" s="25"/>
      <c r="C29" s="13"/>
      <c r="D29" s="10"/>
      <c r="E29" s="10"/>
      <c r="F29" s="10"/>
      <c r="G29" s="10"/>
      <c r="H29" s="10"/>
      <c r="I29" s="10"/>
      <c r="J29" s="13"/>
    </row>
    <row r="30" spans="1:10" ht="12.75">
      <c r="A30" s="18"/>
      <c r="B30" s="25"/>
      <c r="C30" s="13"/>
      <c r="D30" s="10"/>
      <c r="E30" s="10"/>
      <c r="F30" s="10"/>
      <c r="G30" s="10"/>
      <c r="H30" s="10"/>
      <c r="I30" s="10"/>
      <c r="J30" s="13"/>
    </row>
    <row r="31" spans="1:10" ht="12.75">
      <c r="A31" s="18"/>
      <c r="B31" s="25"/>
      <c r="C31" s="13"/>
      <c r="D31" s="10"/>
      <c r="E31" s="10"/>
      <c r="F31" s="10"/>
      <c r="G31" s="10"/>
      <c r="H31" s="10"/>
      <c r="I31" s="10"/>
      <c r="J31" s="13"/>
    </row>
    <row r="32" spans="1:10" ht="12.75">
      <c r="A32" s="18"/>
      <c r="B32" s="25"/>
      <c r="C32" s="13"/>
      <c r="D32" s="10"/>
      <c r="E32" s="10"/>
      <c r="F32" s="10"/>
      <c r="G32" s="10"/>
      <c r="H32" s="10"/>
      <c r="I32" s="10"/>
      <c r="J32" s="13"/>
    </row>
    <row r="33" spans="1:10" ht="12.75">
      <c r="A33" s="18"/>
      <c r="B33" s="25"/>
      <c r="C33" s="13"/>
      <c r="D33" s="10"/>
      <c r="E33" s="10"/>
      <c r="F33" s="10"/>
      <c r="G33" s="10"/>
      <c r="H33" s="10"/>
      <c r="I33" s="10"/>
      <c r="J33" s="13"/>
    </row>
    <row r="34" spans="1:10" ht="12.75">
      <c r="A34" s="18"/>
      <c r="B34" s="25"/>
      <c r="C34" s="13"/>
      <c r="D34" s="10"/>
      <c r="E34" s="10"/>
      <c r="F34" s="10"/>
      <c r="G34" s="10"/>
      <c r="H34" s="10"/>
      <c r="I34" s="10"/>
      <c r="J34" s="13"/>
    </row>
    <row r="35" spans="1:10" ht="12.75">
      <c r="A35" s="18"/>
      <c r="B35" s="25"/>
      <c r="C35" s="13"/>
      <c r="D35" s="10"/>
      <c r="E35" s="10"/>
      <c r="F35" s="10"/>
      <c r="G35" s="10"/>
      <c r="H35" s="10"/>
      <c r="I35" s="10"/>
      <c r="J35" s="13"/>
    </row>
    <row r="36" spans="1:10" ht="12.75">
      <c r="A36" s="18"/>
      <c r="B36" s="25"/>
      <c r="C36" s="13"/>
      <c r="D36" s="10"/>
      <c r="E36" s="10"/>
      <c r="F36" s="10"/>
      <c r="G36" s="10"/>
      <c r="H36" s="10"/>
      <c r="I36" s="10"/>
      <c r="J36" s="13"/>
    </row>
    <row r="37" spans="1:10" ht="12.75">
      <c r="A37" s="1"/>
      <c r="B37" s="1"/>
      <c r="C37" s="1"/>
      <c r="J37" s="1"/>
    </row>
    <row r="38" spans="1:10" ht="12.75">
      <c r="A38" s="1"/>
      <c r="B38" s="1"/>
      <c r="C38" s="1"/>
      <c r="J38" s="1"/>
    </row>
    <row r="39" spans="1:10" ht="12.75">
      <c r="A39" s="1"/>
      <c r="B39" s="1"/>
      <c r="C39" s="1"/>
      <c r="J39" s="1"/>
    </row>
    <row r="40" spans="1:10" ht="12.75">
      <c r="A40" s="1"/>
      <c r="B40" s="1"/>
      <c r="C40" s="1"/>
      <c r="J40" s="1"/>
    </row>
    <row r="41" spans="1:10" ht="12.75">
      <c r="A41" s="1"/>
      <c r="B41" s="1"/>
      <c r="C41" s="1"/>
      <c r="J41" s="1"/>
    </row>
  </sheetData>
  <sheetProtection/>
  <conditionalFormatting sqref="C12:J36 K12:N24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A1:R40"/>
  <sheetViews>
    <sheetView zoomScale="85" zoomScaleNormal="85" zoomScalePageLayoutView="0" workbookViewId="0" topLeftCell="A1">
      <selection activeCell="C9" sqref="C9"/>
    </sheetView>
  </sheetViews>
  <sheetFormatPr defaultColWidth="9.140625" defaultRowHeight="12.75"/>
  <cols>
    <col min="2" max="2" width="11.57421875" style="15" bestFit="1" customWidth="1"/>
    <col min="4" max="4" width="10.57421875" style="15" bestFit="1" customWidth="1"/>
    <col min="5" max="5" width="15.57421875" style="0" customWidth="1"/>
    <col min="6" max="6" width="41.421875" style="0" hidden="1" customWidth="1"/>
    <col min="7" max="7" width="16.00390625" style="15" customWidth="1"/>
    <col min="8" max="8" width="14.28125" style="0" bestFit="1" customWidth="1"/>
    <col min="9" max="9" width="7.00390625" style="0" bestFit="1" customWidth="1"/>
    <col min="10" max="10" width="11.421875" style="0" bestFit="1" customWidth="1"/>
    <col min="11" max="11" width="34.7109375" style="0" customWidth="1"/>
    <col min="12" max="12" width="31.57421875" style="0" bestFit="1" customWidth="1"/>
    <col min="13" max="13" width="9.00390625" style="0" bestFit="1" customWidth="1"/>
    <col min="14" max="14" width="12.421875" style="0" bestFit="1" customWidth="1"/>
    <col min="15" max="15" width="10.28125" style="0" bestFit="1" customWidth="1"/>
    <col min="16" max="16" width="10.00390625" style="0" customWidth="1"/>
  </cols>
  <sheetData>
    <row r="1" spans="1:15" ht="14.25">
      <c r="A1" s="142" t="s">
        <v>190</v>
      </c>
      <c r="C1" s="141" t="s">
        <v>483</v>
      </c>
      <c r="D1" s="226"/>
      <c r="E1" s="142" t="s">
        <v>193</v>
      </c>
      <c r="F1" s="18"/>
      <c r="G1" s="226"/>
      <c r="H1" s="1"/>
      <c r="I1" s="1"/>
      <c r="J1" s="1"/>
      <c r="K1" s="1"/>
      <c r="L1" s="1"/>
      <c r="M1" s="1"/>
      <c r="N1" s="1"/>
      <c r="O1" s="1"/>
    </row>
    <row r="2" spans="1:13" ht="13.5" thickBot="1">
      <c r="A2" s="142" t="s">
        <v>1622</v>
      </c>
      <c r="B2" s="227" t="s">
        <v>1791</v>
      </c>
      <c r="C2" t="s">
        <v>1622</v>
      </c>
      <c r="D2" s="228" t="s">
        <v>1791</v>
      </c>
      <c r="E2" s="142" t="s">
        <v>1622</v>
      </c>
      <c r="F2" s="19" t="s">
        <v>1791</v>
      </c>
      <c r="G2" s="228" t="s">
        <v>1791</v>
      </c>
      <c r="H2" s="1"/>
      <c r="M2" s="1"/>
    </row>
    <row r="3" spans="1:18" ht="12.75">
      <c r="A3" s="142" t="s">
        <v>229</v>
      </c>
      <c r="C3" s="142" t="s">
        <v>189</v>
      </c>
      <c r="D3" s="228"/>
      <c r="E3" s="142" t="s">
        <v>1060</v>
      </c>
      <c r="F3" s="19"/>
      <c r="G3" s="228"/>
      <c r="H3" s="137" t="s">
        <v>474</v>
      </c>
      <c r="I3" s="117">
        <v>0</v>
      </c>
      <c r="J3" s="117">
        <v>0</v>
      </c>
      <c r="K3" s="117">
        <v>0</v>
      </c>
      <c r="L3" s="117"/>
      <c r="M3" s="126">
        <v>0</v>
      </c>
      <c r="N3" s="117">
        <v>0</v>
      </c>
      <c r="O3" s="117">
        <v>0</v>
      </c>
      <c r="P3" s="118">
        <v>0</v>
      </c>
      <c r="Q3" s="10"/>
      <c r="R3" s="10"/>
    </row>
    <row r="4" spans="1:18" ht="14.25">
      <c r="A4" s="142"/>
      <c r="D4" s="228"/>
      <c r="F4" s="19"/>
      <c r="G4" s="228"/>
      <c r="H4" s="138" t="s">
        <v>475</v>
      </c>
      <c r="I4" s="120" t="s">
        <v>492</v>
      </c>
      <c r="J4" s="135" t="s">
        <v>477</v>
      </c>
      <c r="K4" s="135" t="s">
        <v>478</v>
      </c>
      <c r="L4" s="135" t="s">
        <v>236</v>
      </c>
      <c r="M4" s="134" t="s">
        <v>466</v>
      </c>
      <c r="N4" s="135" t="s">
        <v>479</v>
      </c>
      <c r="O4" s="135" t="s">
        <v>480</v>
      </c>
      <c r="P4" s="139" t="s">
        <v>481</v>
      </c>
      <c r="Q4" s="10"/>
      <c r="R4" s="10"/>
    </row>
    <row r="5" spans="6:18" ht="12.75">
      <c r="F5" s="1"/>
      <c r="G5" s="12"/>
      <c r="H5" s="127">
        <v>0</v>
      </c>
      <c r="I5" s="120">
        <v>0</v>
      </c>
      <c r="J5" s="120">
        <v>0</v>
      </c>
      <c r="K5" s="120">
        <v>0</v>
      </c>
      <c r="L5" s="120"/>
      <c r="M5" s="128">
        <v>0</v>
      </c>
      <c r="N5" s="120">
        <v>0</v>
      </c>
      <c r="O5" s="120">
        <v>0</v>
      </c>
      <c r="P5" s="121">
        <v>0</v>
      </c>
      <c r="Q5" s="10"/>
      <c r="R5" s="10"/>
    </row>
    <row r="6" spans="1:17" ht="12.75">
      <c r="A6" s="161">
        <v>0</v>
      </c>
      <c r="B6" s="16">
        <f>A6*P6</f>
        <v>0</v>
      </c>
      <c r="C6" s="161">
        <f>UnitPrices!C172*UnitPrices!D169+UnitPrices!D170+UnitPrices!D171</f>
        <v>179.22847345859998</v>
      </c>
      <c r="D6" s="16">
        <f>C6*J6</f>
        <v>0</v>
      </c>
      <c r="E6" s="229">
        <f>UnitPrices!C173*UnitPrices!E167</f>
        <v>1.6248068709400003</v>
      </c>
      <c r="F6" s="230" t="str">
        <f>CONCATENATE(K6,N6)</f>
        <v>00</v>
      </c>
      <c r="G6" s="14">
        <f>E6*L6</f>
        <v>0</v>
      </c>
      <c r="H6" s="127">
        <v>0</v>
      </c>
      <c r="I6" s="120">
        <v>0</v>
      </c>
      <c r="J6" s="120">
        <v>0</v>
      </c>
      <c r="K6" s="120">
        <v>0</v>
      </c>
      <c r="L6" s="120"/>
      <c r="M6" s="128">
        <v>0</v>
      </c>
      <c r="N6" s="120">
        <v>0</v>
      </c>
      <c r="O6" s="120">
        <v>0</v>
      </c>
      <c r="P6" s="121">
        <v>0</v>
      </c>
      <c r="Q6" s="10"/>
    </row>
    <row r="7" spans="1:18" ht="12.75">
      <c r="A7" s="161">
        <f>UnitPrices!D165</f>
        <v>46.93522996000001</v>
      </c>
      <c r="B7" s="16">
        <f>A7*M7</f>
        <v>2159.0205781600002</v>
      </c>
      <c r="C7" s="161">
        <f>UnitPrices!C172*UnitPrices!D169+UnitPrices!D170+UnitPrices!D171</f>
        <v>179.22847345859998</v>
      </c>
      <c r="D7" s="16">
        <f aca="true" t="shared" si="0" ref="D7:D16">C7*J7</f>
        <v>939.1572009230639</v>
      </c>
      <c r="E7" s="229">
        <f>UnitPrices!C173*UnitPrices!E167</f>
        <v>1.6248068709400003</v>
      </c>
      <c r="F7" s="230" t="str">
        <f>CONCATENATE(K7,N7)</f>
        <v>28763.2531.35</v>
      </c>
      <c r="G7" s="14">
        <f aca="true" t="shared" si="1" ref="G7:G16">E7*L7</f>
        <v>366.86760090993494</v>
      </c>
      <c r="H7" s="127">
        <v>0</v>
      </c>
      <c r="I7" s="120" t="s">
        <v>132</v>
      </c>
      <c r="J7" s="120">
        <v>5.24</v>
      </c>
      <c r="K7" s="120">
        <v>28763.25</v>
      </c>
      <c r="L7" s="184">
        <f>K7*7.85/1000</f>
        <v>225.79151249999998</v>
      </c>
      <c r="M7" s="128">
        <v>46</v>
      </c>
      <c r="N7" s="120">
        <v>31.35</v>
      </c>
      <c r="O7" s="120">
        <v>0</v>
      </c>
      <c r="P7" s="121">
        <v>0</v>
      </c>
      <c r="Q7" s="10"/>
      <c r="R7" s="239"/>
    </row>
    <row r="8" spans="1:17" ht="12.75">
      <c r="A8" s="161">
        <f>UnitPrices!D165</f>
        <v>46.93522996000001</v>
      </c>
      <c r="B8" s="16">
        <f aca="true" t="shared" si="2" ref="B8:B16">A8*M8</f>
        <v>2159.0205781600002</v>
      </c>
      <c r="C8" s="161">
        <f>UnitPrices!C172*UnitPrices!D169+UnitPrices!D170+UnitPrices!D171</f>
        <v>179.22847345859998</v>
      </c>
      <c r="D8" s="16">
        <f t="shared" si="0"/>
        <v>942.7417703922358</v>
      </c>
      <c r="E8" s="229">
        <f>UnitPrices!C173*UnitPrices!E167</f>
        <v>1.6248068709400003</v>
      </c>
      <c r="F8" s="230" t="str">
        <f aca="true" t="shared" si="3" ref="F8:F15">CONCATENATE(K8,N8)</f>
        <v>28295.8128.65</v>
      </c>
      <c r="G8" s="14">
        <f t="shared" si="1"/>
        <v>360.90552807848024</v>
      </c>
      <c r="H8" s="127">
        <v>0</v>
      </c>
      <c r="I8" s="120" t="s">
        <v>132</v>
      </c>
      <c r="J8" s="120">
        <v>5.26</v>
      </c>
      <c r="K8" s="120">
        <v>28295.81</v>
      </c>
      <c r="L8" s="184">
        <f aca="true" t="shared" si="4" ref="L8:L15">K8*7.85/1000</f>
        <v>222.1221085</v>
      </c>
      <c r="M8" s="120">
        <v>46</v>
      </c>
      <c r="N8" s="120">
        <v>28.65</v>
      </c>
      <c r="O8" s="120">
        <v>0</v>
      </c>
      <c r="P8" s="121">
        <v>0</v>
      </c>
      <c r="Q8" s="10"/>
    </row>
    <row r="9" spans="1:17" ht="12.75">
      <c r="A9" s="161">
        <f>UnitPrices!D165</f>
        <v>46.93522996000001</v>
      </c>
      <c r="B9" s="16">
        <f t="shared" si="2"/>
        <v>2393.6967279600003</v>
      </c>
      <c r="C9" s="161">
        <f>UnitPrices!C172*UnitPrices!D169+UnitPrices!D170+UnitPrices!D171</f>
        <v>179.22847345859998</v>
      </c>
      <c r="D9" s="16">
        <f t="shared" si="0"/>
        <v>1048.4865697328098</v>
      </c>
      <c r="E9" s="229">
        <f>UnitPrices!C173*UnitPrices!E167</f>
        <v>1.6248068709400003</v>
      </c>
      <c r="F9" s="230" t="str">
        <f t="shared" si="3"/>
        <v>32069.5230.8</v>
      </c>
      <c r="G9" s="14">
        <f t="shared" si="1"/>
        <v>409.03819508341985</v>
      </c>
      <c r="H9" s="127">
        <v>0</v>
      </c>
      <c r="I9" s="120" t="s">
        <v>132</v>
      </c>
      <c r="J9" s="120">
        <v>5.85</v>
      </c>
      <c r="K9" s="120">
        <v>32069.52</v>
      </c>
      <c r="L9" s="184">
        <f t="shared" si="4"/>
        <v>251.74573199999998</v>
      </c>
      <c r="M9" s="120">
        <v>51</v>
      </c>
      <c r="N9" s="120">
        <v>30.8</v>
      </c>
      <c r="O9" s="120">
        <v>0</v>
      </c>
      <c r="P9" s="121">
        <v>0</v>
      </c>
      <c r="Q9" s="10"/>
    </row>
    <row r="10" spans="1:17" ht="12.75">
      <c r="A10" s="161">
        <f>UnitPrices!D165</f>
        <v>46.93522996000001</v>
      </c>
      <c r="B10" s="16">
        <f t="shared" si="2"/>
        <v>1267.2512089200002</v>
      </c>
      <c r="C10" s="161">
        <f>UnitPrices!C172*UnitPrices!D169+UnitPrices!D170+UnitPrices!D171</f>
        <v>179.22847345859998</v>
      </c>
      <c r="D10" s="16">
        <f t="shared" si="0"/>
        <v>555.6082677216599</v>
      </c>
      <c r="E10" s="229">
        <f>UnitPrices!C173*UnitPrices!E167</f>
        <v>1.6248068709400003</v>
      </c>
      <c r="F10" s="230" t="str">
        <f t="shared" si="3"/>
        <v>16736.5521.3</v>
      </c>
      <c r="G10" s="14">
        <f t="shared" si="1"/>
        <v>213.47024227127224</v>
      </c>
      <c r="H10" s="127">
        <v>0</v>
      </c>
      <c r="I10" s="120" t="s">
        <v>132</v>
      </c>
      <c r="J10" s="120">
        <v>3.1</v>
      </c>
      <c r="K10" s="120">
        <v>16736.55</v>
      </c>
      <c r="L10" s="184">
        <f t="shared" si="4"/>
        <v>131.3819175</v>
      </c>
      <c r="M10" s="120">
        <v>27</v>
      </c>
      <c r="N10" s="120">
        <v>21.3</v>
      </c>
      <c r="O10" s="120">
        <v>0</v>
      </c>
      <c r="P10" s="121">
        <v>0</v>
      </c>
      <c r="Q10" s="10"/>
    </row>
    <row r="11" spans="1:17" ht="12.75">
      <c r="A11" s="161">
        <f>UnitPrices!D165</f>
        <v>46.93522996000001</v>
      </c>
      <c r="B11" s="16">
        <f t="shared" si="2"/>
        <v>1267.2512089200002</v>
      </c>
      <c r="C11" s="161">
        <f>UnitPrices!C172*UnitPrices!D169+UnitPrices!D170+UnitPrices!D171</f>
        <v>179.22847345859998</v>
      </c>
      <c r="D11" s="16">
        <f t="shared" si="0"/>
        <v>555.6082677216599</v>
      </c>
      <c r="E11" s="229">
        <f>UnitPrices!C173*UnitPrices!E167</f>
        <v>1.6248068709400003</v>
      </c>
      <c r="F11" s="230" t="str">
        <f t="shared" si="3"/>
        <v>17257.1921.3</v>
      </c>
      <c r="G11" s="14">
        <f t="shared" si="1"/>
        <v>220.11086694816896</v>
      </c>
      <c r="H11" s="127">
        <v>0</v>
      </c>
      <c r="I11" s="120" t="s">
        <v>132</v>
      </c>
      <c r="J11" s="120">
        <v>3.1</v>
      </c>
      <c r="K11" s="120">
        <v>17257.19</v>
      </c>
      <c r="L11" s="184">
        <f t="shared" si="4"/>
        <v>135.4689415</v>
      </c>
      <c r="M11" s="120">
        <v>27</v>
      </c>
      <c r="N11" s="120">
        <v>21.3</v>
      </c>
      <c r="O11" s="120">
        <v>0</v>
      </c>
      <c r="P11" s="121">
        <v>0</v>
      </c>
      <c r="Q11" s="10"/>
    </row>
    <row r="12" spans="1:17" ht="12.75">
      <c r="A12" s="161">
        <f>UnitPrices!D165</f>
        <v>46.93522996000001</v>
      </c>
      <c r="B12" s="16">
        <f t="shared" si="2"/>
        <v>797.8989093200001</v>
      </c>
      <c r="C12" s="161">
        <f>UnitPrices!C172*UnitPrices!D169+UnitPrices!D170+UnitPrices!D171</f>
        <v>179.22847345859998</v>
      </c>
      <c r="D12" s="16">
        <f t="shared" si="0"/>
        <v>342.32638430592596</v>
      </c>
      <c r="E12" s="229">
        <f>UnitPrices!C173*UnitPrices!E167</f>
        <v>1.6248068709400003</v>
      </c>
      <c r="F12" s="230" t="str">
        <f t="shared" si="3"/>
        <v>9964.424.6</v>
      </c>
      <c r="G12" s="14">
        <f t="shared" si="1"/>
        <v>127.09327084063713</v>
      </c>
      <c r="H12" s="127">
        <v>0</v>
      </c>
      <c r="I12" s="120" t="s">
        <v>132</v>
      </c>
      <c r="J12" s="120">
        <v>1.91</v>
      </c>
      <c r="K12" s="120">
        <v>9964.4</v>
      </c>
      <c r="L12" s="184">
        <f t="shared" si="4"/>
        <v>78.22054</v>
      </c>
      <c r="M12" s="120">
        <v>17</v>
      </c>
      <c r="N12" s="120">
        <v>24.6</v>
      </c>
      <c r="O12" s="120">
        <v>0</v>
      </c>
      <c r="P12" s="121">
        <v>0</v>
      </c>
      <c r="Q12" s="10"/>
    </row>
    <row r="13" spans="1:17" ht="12.75">
      <c r="A13" s="161">
        <f>UnitPrices!D165</f>
        <v>46.93522996000001</v>
      </c>
      <c r="B13" s="16">
        <f t="shared" si="2"/>
        <v>375.48183968000006</v>
      </c>
      <c r="C13" s="161">
        <f>UnitPrices!C172*UnitPrices!D169+UnitPrices!D170+UnitPrices!D171</f>
        <v>179.22847345859998</v>
      </c>
      <c r="D13" s="16">
        <f t="shared" si="0"/>
        <v>157.72105664356798</v>
      </c>
      <c r="E13" s="229">
        <f>UnitPrices!C173*UnitPrices!E167</f>
        <v>1.6248068709400003</v>
      </c>
      <c r="F13" s="230" t="str">
        <f t="shared" si="3"/>
        <v>5183.6215.6</v>
      </c>
      <c r="G13" s="14">
        <f t="shared" si="1"/>
        <v>66.11569392988473</v>
      </c>
      <c r="H13" s="127">
        <v>0</v>
      </c>
      <c r="I13" s="120" t="s">
        <v>132</v>
      </c>
      <c r="J13" s="120">
        <v>0.88</v>
      </c>
      <c r="K13" s="120">
        <v>5183.62</v>
      </c>
      <c r="L13" s="184">
        <f t="shared" si="4"/>
        <v>40.691416999999994</v>
      </c>
      <c r="M13" s="120">
        <v>8</v>
      </c>
      <c r="N13" s="120">
        <v>15.6</v>
      </c>
      <c r="O13" s="120">
        <v>0</v>
      </c>
      <c r="P13" s="121">
        <v>0</v>
      </c>
      <c r="Q13" s="10"/>
    </row>
    <row r="14" spans="1:17" ht="12.75">
      <c r="A14" s="161">
        <f>UnitPrices!D165</f>
        <v>46.93522996000001</v>
      </c>
      <c r="B14" s="16">
        <f t="shared" si="2"/>
        <v>2534.5024178400004</v>
      </c>
      <c r="C14" s="161">
        <f>UnitPrices!C172*UnitPrices!D169+UnitPrices!D170+UnitPrices!D171</f>
        <v>179.22847345859998</v>
      </c>
      <c r="D14" s="16">
        <f t="shared" si="0"/>
        <v>1111.2165354433198</v>
      </c>
      <c r="E14" s="229">
        <f>UnitPrices!C173*UnitPrices!E167</f>
        <v>1.6248068709400003</v>
      </c>
      <c r="F14" s="230" t="str">
        <f t="shared" si="3"/>
        <v>34279.4729.811</v>
      </c>
      <c r="G14" s="14">
        <f t="shared" si="1"/>
        <v>437.22551934722566</v>
      </c>
      <c r="H14" s="119">
        <v>0</v>
      </c>
      <c r="I14" s="120" t="s">
        <v>132</v>
      </c>
      <c r="J14" s="120">
        <v>6.2</v>
      </c>
      <c r="K14" s="120">
        <v>34279.47</v>
      </c>
      <c r="L14" s="184">
        <f t="shared" si="4"/>
        <v>269.0938395</v>
      </c>
      <c r="M14" s="120">
        <v>54</v>
      </c>
      <c r="N14" s="120">
        <v>29.811</v>
      </c>
      <c r="O14" s="120">
        <v>0</v>
      </c>
      <c r="P14" s="121">
        <v>0</v>
      </c>
      <c r="Q14" s="10"/>
    </row>
    <row r="15" spans="1:17" ht="12.75">
      <c r="A15" s="161">
        <f>UnitPrices!D165</f>
        <v>46.93522996000001</v>
      </c>
      <c r="B15" s="16">
        <f t="shared" si="2"/>
        <v>3848.688856720001</v>
      </c>
      <c r="C15" s="161">
        <f>UnitPrices!C172*UnitPrices!D169+UnitPrices!D170+UnitPrices!D171</f>
        <v>179.22847345859998</v>
      </c>
      <c r="D15" s="16">
        <f t="shared" si="0"/>
        <v>1688.3322199800118</v>
      </c>
      <c r="E15" s="229">
        <f>UnitPrices!C173*UnitPrices!E167</f>
        <v>1.6248068709400003</v>
      </c>
      <c r="F15" s="230" t="str">
        <f t="shared" si="3"/>
        <v>50834.7941.19</v>
      </c>
      <c r="G15" s="14">
        <f t="shared" si="1"/>
        <v>648.3842211871173</v>
      </c>
      <c r="H15" s="119">
        <v>0</v>
      </c>
      <c r="I15" s="120" t="s">
        <v>132</v>
      </c>
      <c r="J15" s="120">
        <v>9.42</v>
      </c>
      <c r="K15" s="120">
        <v>50834.79</v>
      </c>
      <c r="L15" s="184">
        <f t="shared" si="4"/>
        <v>399.05310149999997</v>
      </c>
      <c r="M15" s="120">
        <v>82</v>
      </c>
      <c r="N15" s="120">
        <v>41.19</v>
      </c>
      <c r="O15" s="120">
        <v>0</v>
      </c>
      <c r="P15" s="121">
        <v>0</v>
      </c>
      <c r="Q15" s="10"/>
    </row>
    <row r="16" spans="1:18" ht="12.75">
      <c r="A16" s="161">
        <v>0</v>
      </c>
      <c r="B16" s="16">
        <f t="shared" si="2"/>
        <v>0</v>
      </c>
      <c r="C16" s="161">
        <v>0</v>
      </c>
      <c r="D16" s="16">
        <f t="shared" si="0"/>
        <v>0</v>
      </c>
      <c r="E16" s="161">
        <v>0</v>
      </c>
      <c r="F16" s="161"/>
      <c r="G16" s="14">
        <f t="shared" si="1"/>
        <v>0</v>
      </c>
      <c r="H16" s="119"/>
      <c r="I16" s="120">
        <v>0</v>
      </c>
      <c r="J16" s="120">
        <v>0</v>
      </c>
      <c r="K16" s="120">
        <v>0</v>
      </c>
      <c r="L16" s="120"/>
      <c r="M16" s="120">
        <v>0</v>
      </c>
      <c r="N16" s="120">
        <v>0</v>
      </c>
      <c r="O16" s="120">
        <v>0</v>
      </c>
      <c r="P16" s="121">
        <v>0</v>
      </c>
      <c r="Q16" s="10"/>
      <c r="R16" s="10"/>
    </row>
    <row r="17" spans="1:18" ht="13.5" thickBot="1">
      <c r="A17" s="231" t="s">
        <v>230</v>
      </c>
      <c r="B17" s="16">
        <f>SUM(B6:B16)</f>
        <v>16802.812325680003</v>
      </c>
      <c r="C17" s="231" t="s">
        <v>230</v>
      </c>
      <c r="D17" s="16">
        <f>SUM(D6:D16)</f>
        <v>7341.198272864254</v>
      </c>
      <c r="E17" s="232" t="s">
        <v>230</v>
      </c>
      <c r="F17" s="1"/>
      <c r="G17" s="14">
        <f>SUM(G6:G16)</f>
        <v>2849.211138596141</v>
      </c>
      <c r="H17" s="123" t="s">
        <v>131</v>
      </c>
      <c r="I17" s="124">
        <v>9</v>
      </c>
      <c r="J17" s="124">
        <v>0</v>
      </c>
      <c r="K17" s="124">
        <v>0</v>
      </c>
      <c r="L17" s="124"/>
      <c r="M17" s="124">
        <v>0</v>
      </c>
      <c r="N17" s="124">
        <v>0</v>
      </c>
      <c r="O17" s="124">
        <v>0</v>
      </c>
      <c r="P17" s="125">
        <v>0</v>
      </c>
      <c r="Q17" s="10"/>
      <c r="R17" s="10"/>
    </row>
    <row r="18" spans="5:18" ht="12.75">
      <c r="E18" s="197"/>
      <c r="F18" s="1">
        <f>CONCATENATE(K18,N18)</f>
      </c>
      <c r="G18" s="12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5:18" ht="12.75">
      <c r="E19" s="110" t="s">
        <v>1329</v>
      </c>
      <c r="F19" s="1">
        <f>CONCATENATE(K19,N19)</f>
      </c>
      <c r="G19" s="14">
        <f>SUM(B17,D17,G17)</f>
        <v>26993.221737140397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5:18" ht="12.75">
      <c r="E20" s="59"/>
      <c r="F20" s="1">
        <f aca="true" t="shared" si="5" ref="F20:F27">CONCATENATE(K20,M20)</f>
      </c>
      <c r="G20" s="14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5:18" ht="12.75">
      <c r="E21" s="59"/>
      <c r="F21" s="1">
        <f t="shared" si="5"/>
      </c>
      <c r="G21" s="1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5:18" ht="12.75">
      <c r="E22" s="59"/>
      <c r="F22" s="1">
        <f t="shared" si="5"/>
      </c>
      <c r="G22" s="14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5:18" ht="12.75">
      <c r="E23" s="59"/>
      <c r="F23" s="1">
        <f t="shared" si="5"/>
      </c>
      <c r="G23" s="14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5:18" ht="12.75">
      <c r="E24" s="59"/>
      <c r="F24" s="1">
        <f t="shared" si="5"/>
      </c>
      <c r="G24" s="14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5:18" ht="12.75">
      <c r="E25" s="59"/>
      <c r="F25" s="1">
        <f t="shared" si="5"/>
      </c>
      <c r="G25" s="14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5:18" ht="12.75">
      <c r="E26" s="59"/>
      <c r="F26" s="1">
        <f t="shared" si="5"/>
      </c>
      <c r="G26" s="14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5:18" ht="12.75">
      <c r="E27" s="59"/>
      <c r="F27" s="1">
        <f t="shared" si="5"/>
      </c>
      <c r="G27" s="14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40" spans="6:10" ht="12.75">
      <c r="F40" s="67" t="s">
        <v>1474</v>
      </c>
      <c r="G40" s="16"/>
      <c r="J40">
        <f>SUM(J5:J39)</f>
        <v>40.96</v>
      </c>
    </row>
  </sheetData>
  <sheetProtection/>
  <conditionalFormatting sqref="R3:R5 R16:R27 H3:Q27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M40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15.57421875" style="0" customWidth="1"/>
    <col min="2" max="2" width="41.421875" style="0" hidden="1" customWidth="1"/>
    <col min="3" max="3" width="16.00390625" style="15" customWidth="1"/>
    <col min="4" max="4" width="30.57421875" style="0" customWidth="1"/>
    <col min="5" max="5" width="38.7109375" style="0" hidden="1" customWidth="1"/>
    <col min="7" max="7" width="27.28125" style="0" customWidth="1"/>
    <col min="8" max="8" width="19.00390625" style="0" customWidth="1"/>
    <col min="9" max="9" width="13.28125" style="0" customWidth="1"/>
    <col min="10" max="10" width="5.421875" style="0" customWidth="1"/>
  </cols>
  <sheetData>
    <row r="1" spans="2:10" ht="12.75">
      <c r="B1" s="1"/>
      <c r="C1" s="12"/>
      <c r="D1" s="1"/>
      <c r="E1" s="1"/>
      <c r="F1" s="1"/>
      <c r="G1" s="1"/>
      <c r="H1" s="1"/>
      <c r="I1" s="1"/>
      <c r="J1" s="1"/>
    </row>
    <row r="2" spans="1:8" ht="13.5" thickBot="1">
      <c r="A2" t="s">
        <v>1622</v>
      </c>
      <c r="B2" s="1"/>
      <c r="C2" s="11" t="s">
        <v>1473</v>
      </c>
      <c r="D2" s="1"/>
      <c r="H2" s="1"/>
    </row>
    <row r="3" spans="2:13" ht="12.75">
      <c r="B3" s="1"/>
      <c r="C3" s="12"/>
      <c r="D3" s="137" t="s">
        <v>524</v>
      </c>
      <c r="E3" s="117">
        <f>'[2]qm-Specialty Equipment Quantiti'!B1</f>
        <v>0</v>
      </c>
      <c r="F3" s="117">
        <v>0</v>
      </c>
      <c r="G3" s="117">
        <v>0</v>
      </c>
      <c r="H3" s="126">
        <v>0</v>
      </c>
      <c r="I3" s="117">
        <v>0</v>
      </c>
      <c r="J3" s="117">
        <v>0</v>
      </c>
      <c r="K3" s="117">
        <v>0</v>
      </c>
      <c r="L3" s="117">
        <v>0</v>
      </c>
      <c r="M3" s="118">
        <v>0</v>
      </c>
    </row>
    <row r="4" spans="2:13" ht="12.75">
      <c r="B4" s="1"/>
      <c r="C4" s="12"/>
      <c r="D4" s="138" t="s">
        <v>475</v>
      </c>
      <c r="E4" s="120" t="str">
        <f>'[2]qm-Specialty Equipment Quantiti'!B2</f>
        <v>Assembly Description</v>
      </c>
      <c r="F4" s="120" t="s">
        <v>488</v>
      </c>
      <c r="G4" s="120" t="s">
        <v>519</v>
      </c>
      <c r="H4" s="145" t="s">
        <v>476</v>
      </c>
      <c r="I4" s="120" t="s">
        <v>480</v>
      </c>
      <c r="J4" s="120" t="s">
        <v>507</v>
      </c>
      <c r="K4" s="120" t="s">
        <v>508</v>
      </c>
      <c r="L4" s="120" t="s">
        <v>509</v>
      </c>
      <c r="M4" s="121" t="s">
        <v>481</v>
      </c>
    </row>
    <row r="5" spans="2:13" ht="12.75">
      <c r="B5" s="1"/>
      <c r="C5" s="12"/>
      <c r="D5" s="127">
        <v>0</v>
      </c>
      <c r="E5" s="120">
        <f>'[2]qm-Specialty Equipment Quantiti'!B3</f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1">
        <v>0</v>
      </c>
    </row>
    <row r="6" spans="1:13" ht="12.75">
      <c r="A6" s="33">
        <v>0</v>
      </c>
      <c r="B6" s="1" t="str">
        <f>CONCATENATE(G6,H6)</f>
        <v>00</v>
      </c>
      <c r="C6" s="14">
        <f>F6*A6</f>
        <v>0</v>
      </c>
      <c r="D6" s="127">
        <v>0</v>
      </c>
      <c r="E6" s="120" t="str">
        <f>'[2]qm-Specialty Equipment Quantiti'!B4</f>
        <v>Fabricated Compartments &amp; Cubicles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1">
        <v>0</v>
      </c>
    </row>
    <row r="7" spans="1:13" ht="12.75">
      <c r="A7" s="33">
        <v>0</v>
      </c>
      <c r="B7" s="1" t="str">
        <f aca="true" t="shared" si="0" ref="B7:B27">CONCATENATE(G7,H7)</f>
        <v>00</v>
      </c>
      <c r="C7" s="14">
        <f aca="true" t="shared" si="1" ref="C7:C14">F7*A7</f>
        <v>0</v>
      </c>
      <c r="D7" s="127">
        <v>0</v>
      </c>
      <c r="E7" s="120" t="str">
        <f>'[2]qm-Specialty Equipment Quantiti'!B5</f>
        <v>Fabricated Compartments &amp; Cubicles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1">
        <v>0</v>
      </c>
    </row>
    <row r="8" spans="1:13" ht="12.75">
      <c r="A8" s="33">
        <v>0</v>
      </c>
      <c r="B8" s="66" t="str">
        <f t="shared" si="0"/>
        <v>00</v>
      </c>
      <c r="C8" s="14">
        <f t="shared" si="1"/>
        <v>0</v>
      </c>
      <c r="D8" s="127">
        <v>0</v>
      </c>
      <c r="E8" s="120" t="str">
        <f>'[2]qm-Specialty Equipment Quantiti'!B6</f>
        <v>Fabricated Compartments &amp; Cubicles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1">
        <v>0</v>
      </c>
    </row>
    <row r="9" spans="1:13" ht="12.75">
      <c r="A9" s="33">
        <v>0</v>
      </c>
      <c r="B9" s="1" t="str">
        <f t="shared" si="0"/>
        <v>00</v>
      </c>
      <c r="C9" s="14">
        <f t="shared" si="1"/>
        <v>0</v>
      </c>
      <c r="D9" s="127">
        <v>0</v>
      </c>
      <c r="E9" s="120">
        <f>'[2]qm-Specialty Equipment Quantiti'!B7</f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1">
        <v>0</v>
      </c>
    </row>
    <row r="10" spans="1:13" ht="12.75">
      <c r="A10" s="33">
        <v>0</v>
      </c>
      <c r="B10" s="1" t="str">
        <f t="shared" si="0"/>
        <v>00</v>
      </c>
      <c r="C10" s="14">
        <f t="shared" si="1"/>
        <v>0</v>
      </c>
      <c r="D10" s="127">
        <v>0</v>
      </c>
      <c r="E10" s="120" t="str">
        <f>'[2]qm-Specialty Equipment Quantiti'!B8</f>
        <v>Fabricated Compartments &amp; Cubicles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1">
        <v>0</v>
      </c>
    </row>
    <row r="11" spans="1:13" ht="12.75">
      <c r="A11" s="33">
        <v>0</v>
      </c>
      <c r="B11" s="1" t="str">
        <f t="shared" si="0"/>
        <v>00</v>
      </c>
      <c r="C11" s="14">
        <f t="shared" si="1"/>
        <v>0</v>
      </c>
      <c r="D11" s="127">
        <v>0</v>
      </c>
      <c r="E11" s="120">
        <f>'[2]qm-Specialty Equipment Quantiti'!B9</f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1">
        <v>0</v>
      </c>
    </row>
    <row r="12" spans="1:13" ht="12.75">
      <c r="A12" s="33">
        <v>0</v>
      </c>
      <c r="B12" s="1" t="str">
        <f t="shared" si="0"/>
        <v>00</v>
      </c>
      <c r="C12" s="14">
        <f t="shared" si="1"/>
        <v>0</v>
      </c>
      <c r="D12" s="127">
        <v>0</v>
      </c>
      <c r="E12" s="120">
        <f>'[2]qm-Specialty Equipment Quantiti'!B10</f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</row>
    <row r="13" spans="1:13" ht="12.75">
      <c r="A13" s="33">
        <v>0</v>
      </c>
      <c r="B13" s="1" t="str">
        <f t="shared" si="0"/>
        <v>00</v>
      </c>
      <c r="C13" s="14">
        <f t="shared" si="1"/>
        <v>0</v>
      </c>
      <c r="D13" s="127">
        <v>0</v>
      </c>
      <c r="E13" s="120" t="str">
        <f>'[2]qm-Specialty Equipment Quantiti'!B11</f>
        <v>Bath &amp; Toilet Accessories - Commercial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</row>
    <row r="14" spans="1:13" ht="12.75">
      <c r="A14" s="33">
        <v>0</v>
      </c>
      <c r="B14" s="1" t="str">
        <f t="shared" si="0"/>
        <v>00</v>
      </c>
      <c r="C14" s="14">
        <f t="shared" si="1"/>
        <v>0</v>
      </c>
      <c r="D14" s="119">
        <v>0</v>
      </c>
      <c r="E14" s="120" t="str">
        <f>'[2]qm-Specialty Equipment Quantiti'!B12</f>
        <v>Other Equipment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1">
        <v>0</v>
      </c>
    </row>
    <row r="15" spans="1:13" ht="12.75">
      <c r="A15" s="33">
        <v>0</v>
      </c>
      <c r="B15" s="1" t="str">
        <f>CONCATENATE(G15,H15)</f>
        <v>00</v>
      </c>
      <c r="C15" s="14">
        <f>F15*A15</f>
        <v>0</v>
      </c>
      <c r="D15" s="119">
        <v>0</v>
      </c>
      <c r="E15" s="120">
        <f>'[2]qm-Specialty Equipment Quantiti'!B13</f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1">
        <v>0</v>
      </c>
    </row>
    <row r="16" spans="1:13" ht="12.75">
      <c r="A16" s="33">
        <v>0</v>
      </c>
      <c r="B16" s="1" t="str">
        <f>CONCATENATE(G16,H16)</f>
        <v>00</v>
      </c>
      <c r="C16" s="14">
        <f>F16*A16</f>
        <v>0</v>
      </c>
      <c r="D16" s="119">
        <v>0</v>
      </c>
      <c r="E16" s="120" t="str">
        <f>'[2]qm-Specialty Equipment Quantiti'!B14</f>
        <v>Other Equipment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1">
        <v>0</v>
      </c>
    </row>
    <row r="17" spans="1:13" ht="13.5" thickBot="1">
      <c r="A17" s="33"/>
      <c r="B17" s="1"/>
      <c r="C17" s="14"/>
      <c r="D17" s="123">
        <v>0</v>
      </c>
      <c r="E17" s="124">
        <f>'[2]qm-Specialty Equipment Quantiti'!B15</f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5">
        <v>0</v>
      </c>
    </row>
    <row r="18" spans="1:13" ht="12.75">
      <c r="A18" s="33"/>
      <c r="B18" s="1">
        <f t="shared" si="0"/>
      </c>
      <c r="C18" s="14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33"/>
      <c r="B19" s="1">
        <f t="shared" si="0"/>
      </c>
      <c r="C19" s="14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33"/>
      <c r="B20" s="1">
        <f t="shared" si="0"/>
      </c>
      <c r="C20" s="14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33"/>
      <c r="B21" s="1">
        <f t="shared" si="0"/>
      </c>
      <c r="C21" s="14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33"/>
      <c r="B22" s="1">
        <f t="shared" si="0"/>
      </c>
      <c r="C22" s="14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33"/>
      <c r="B23" s="1">
        <f t="shared" si="0"/>
      </c>
      <c r="C23" s="14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2.75">
      <c r="A24" s="33"/>
      <c r="B24" s="1">
        <f t="shared" si="0"/>
      </c>
      <c r="C24" s="14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33"/>
      <c r="B25" s="1">
        <f t="shared" si="0"/>
      </c>
      <c r="C25" s="14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2.75">
      <c r="A26" s="33"/>
      <c r="B26" s="1">
        <f t="shared" si="0"/>
      </c>
      <c r="C26" s="14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33"/>
      <c r="B27" s="1">
        <f t="shared" si="0"/>
      </c>
      <c r="C27" s="14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40" spans="2:3" ht="12.75">
      <c r="B40" s="67" t="s">
        <v>1474</v>
      </c>
      <c r="C40" s="16">
        <f>SUM(C6:C39)</f>
        <v>0</v>
      </c>
    </row>
  </sheetData>
  <sheetProtection/>
  <conditionalFormatting sqref="D3:M27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U88"/>
  <sheetViews>
    <sheetView zoomScale="90" zoomScaleNormal="90" zoomScalePageLayoutView="0" workbookViewId="0" topLeftCell="E1">
      <selection activeCell="O16" sqref="O16"/>
    </sheetView>
  </sheetViews>
  <sheetFormatPr defaultColWidth="9.140625" defaultRowHeight="12.75"/>
  <cols>
    <col min="1" max="1" width="9.28125" style="59" bestFit="1" customWidth="1"/>
    <col min="2" max="2" width="14.00390625" style="57" customWidth="1"/>
    <col min="3" max="3" width="5.140625" style="57" customWidth="1"/>
    <col min="4" max="4" width="22.00390625" style="0" customWidth="1"/>
    <col min="5" max="5" width="12.8515625" style="0" bestFit="1" customWidth="1"/>
    <col min="6" max="6" width="18.57421875" style="0" customWidth="1"/>
    <col min="7" max="7" width="16.7109375" style="0" customWidth="1"/>
    <col min="8" max="8" width="12.7109375" style="0" customWidth="1"/>
    <col min="9" max="9" width="18.140625" style="0" bestFit="1" customWidth="1"/>
    <col min="10" max="10" width="12.140625" style="0" customWidth="1"/>
    <col min="11" max="11" width="10.00390625" style="0" bestFit="1" customWidth="1"/>
  </cols>
  <sheetData>
    <row r="1" spans="1:9" ht="12.75">
      <c r="A1" s="58"/>
      <c r="B1" s="56"/>
      <c r="C1" s="56"/>
      <c r="D1" s="1"/>
      <c r="E1" s="1"/>
      <c r="F1" s="1"/>
      <c r="G1" s="1"/>
      <c r="H1" s="1"/>
      <c r="I1" s="1"/>
    </row>
    <row r="2" spans="1:2" ht="13.5" thickBot="1">
      <c r="A2" s="59" t="s">
        <v>1623</v>
      </c>
      <c r="B2" s="57" t="s">
        <v>1331</v>
      </c>
    </row>
    <row r="3" spans="1:13" ht="14.25">
      <c r="A3" s="197" t="s">
        <v>158</v>
      </c>
      <c r="D3" s="105" t="s">
        <v>525</v>
      </c>
      <c r="E3" s="117">
        <v>0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8">
        <v>0</v>
      </c>
    </row>
    <row r="4" spans="4:13" ht="14.25">
      <c r="D4" s="119" t="s">
        <v>488</v>
      </c>
      <c r="E4" s="135" t="s">
        <v>154</v>
      </c>
      <c r="F4" s="135" t="s">
        <v>466</v>
      </c>
      <c r="G4" s="135" t="s">
        <v>157</v>
      </c>
      <c r="H4" s="120" t="s">
        <v>492</v>
      </c>
      <c r="I4" s="135" t="s">
        <v>159</v>
      </c>
      <c r="J4" s="135" t="s">
        <v>531</v>
      </c>
      <c r="K4" s="135" t="s">
        <v>532</v>
      </c>
      <c r="L4" s="135" t="s">
        <v>481</v>
      </c>
      <c r="M4" s="121" t="s">
        <v>481</v>
      </c>
    </row>
    <row r="5" spans="4:17" ht="12.75">
      <c r="D5" s="119"/>
      <c r="E5" s="120">
        <v>0</v>
      </c>
      <c r="F5" s="120">
        <v>0</v>
      </c>
      <c r="G5" s="120">
        <v>0</v>
      </c>
      <c r="H5" s="120">
        <v>0</v>
      </c>
      <c r="I5" s="120"/>
      <c r="J5" s="120">
        <v>0</v>
      </c>
      <c r="K5" s="120">
        <v>0</v>
      </c>
      <c r="L5" s="120">
        <v>0</v>
      </c>
      <c r="M5" s="121">
        <v>0</v>
      </c>
      <c r="O5" s="10"/>
      <c r="P5" s="10"/>
      <c r="Q5" s="10"/>
    </row>
    <row r="6" spans="1:13" ht="12.75">
      <c r="A6" s="59">
        <f>UnitPrices!D161</f>
        <v>12.272055540000002</v>
      </c>
      <c r="B6" s="57">
        <f>A6*D6*F6</f>
        <v>24.544111080000004</v>
      </c>
      <c r="D6" s="194">
        <v>1</v>
      </c>
      <c r="E6" s="195" t="s">
        <v>155</v>
      </c>
      <c r="F6" s="120">
        <v>2</v>
      </c>
      <c r="G6" s="120">
        <v>900</v>
      </c>
      <c r="H6" s="195" t="s">
        <v>132</v>
      </c>
      <c r="I6" s="120">
        <f>D6*G6/1000</f>
        <v>0.9</v>
      </c>
      <c r="J6" s="120">
        <v>0</v>
      </c>
      <c r="K6" s="120">
        <v>0</v>
      </c>
      <c r="L6" s="120">
        <v>0</v>
      </c>
      <c r="M6" s="121">
        <v>0</v>
      </c>
    </row>
    <row r="7" spans="1:13" ht="12.75">
      <c r="A7" s="59">
        <f>UnitPrices!D161</f>
        <v>12.272055540000002</v>
      </c>
      <c r="B7" s="57">
        <f aca="true" t="shared" si="0" ref="B7:B42">A7*D7*F7</f>
        <v>36.816166620000004</v>
      </c>
      <c r="D7" s="194">
        <v>1</v>
      </c>
      <c r="E7" s="195" t="s">
        <v>155</v>
      </c>
      <c r="F7" s="120">
        <v>3</v>
      </c>
      <c r="G7" s="120">
        <v>1550</v>
      </c>
      <c r="H7" s="195" t="s">
        <v>132</v>
      </c>
      <c r="I7" s="120">
        <f aca="true" t="shared" si="1" ref="I7:I42">D7*G7/1000</f>
        <v>1.55</v>
      </c>
      <c r="J7" s="120">
        <v>0</v>
      </c>
      <c r="K7" s="120">
        <v>0</v>
      </c>
      <c r="L7" s="120">
        <v>0</v>
      </c>
      <c r="M7" s="121">
        <v>0</v>
      </c>
    </row>
    <row r="8" spans="1:13" ht="12.75">
      <c r="A8" s="59">
        <f>UnitPrices!D161</f>
        <v>12.272055540000002</v>
      </c>
      <c r="B8" s="57">
        <f t="shared" si="0"/>
        <v>73.63233324000001</v>
      </c>
      <c r="D8" s="194">
        <v>2</v>
      </c>
      <c r="E8" s="195" t="s">
        <v>155</v>
      </c>
      <c r="F8" s="120">
        <v>3</v>
      </c>
      <c r="G8" s="120">
        <v>1738</v>
      </c>
      <c r="H8" s="195" t="s">
        <v>132</v>
      </c>
      <c r="I8" s="120">
        <f t="shared" si="1"/>
        <v>3.476</v>
      </c>
      <c r="J8" s="120">
        <v>0</v>
      </c>
      <c r="K8" s="120">
        <v>0</v>
      </c>
      <c r="L8" s="120">
        <v>0</v>
      </c>
      <c r="M8" s="121">
        <v>0</v>
      </c>
    </row>
    <row r="9" spans="1:13" ht="12.75">
      <c r="A9" s="59">
        <f>UnitPrices!D161</f>
        <v>12.272055540000002</v>
      </c>
      <c r="B9" s="57">
        <f t="shared" si="0"/>
        <v>98.17644432000002</v>
      </c>
      <c r="D9" s="194">
        <v>2</v>
      </c>
      <c r="E9" s="195" t="s">
        <v>155</v>
      </c>
      <c r="F9" s="120">
        <v>4</v>
      </c>
      <c r="G9" s="120">
        <v>1925</v>
      </c>
      <c r="H9" s="195" t="s">
        <v>132</v>
      </c>
      <c r="I9" s="120">
        <f t="shared" si="1"/>
        <v>3.85</v>
      </c>
      <c r="J9" s="120">
        <v>0</v>
      </c>
      <c r="K9" s="120">
        <v>0</v>
      </c>
      <c r="L9" s="120">
        <v>0</v>
      </c>
      <c r="M9" s="121">
        <v>0</v>
      </c>
    </row>
    <row r="10" spans="1:13" ht="12.75">
      <c r="A10" s="59">
        <f>UnitPrices!D161</f>
        <v>12.272055540000002</v>
      </c>
      <c r="B10" s="57">
        <f t="shared" si="0"/>
        <v>98.17644432000002</v>
      </c>
      <c r="D10" s="194">
        <v>2</v>
      </c>
      <c r="E10" s="195" t="s">
        <v>155</v>
      </c>
      <c r="F10" s="120">
        <v>4</v>
      </c>
      <c r="G10" s="120">
        <v>1950</v>
      </c>
      <c r="H10" s="195" t="s">
        <v>132</v>
      </c>
      <c r="I10" s="120">
        <f t="shared" si="1"/>
        <v>3.9</v>
      </c>
      <c r="J10" s="120">
        <v>0</v>
      </c>
      <c r="K10" s="120">
        <v>0</v>
      </c>
      <c r="L10" s="120">
        <v>0</v>
      </c>
      <c r="M10" s="121">
        <v>0</v>
      </c>
    </row>
    <row r="11" spans="1:13" ht="12.75">
      <c r="A11" s="59">
        <f>UnitPrices!D161</f>
        <v>12.272055540000002</v>
      </c>
      <c r="B11" s="57">
        <f t="shared" si="0"/>
        <v>294.52933296000003</v>
      </c>
      <c r="D11" s="194">
        <v>4</v>
      </c>
      <c r="E11" s="195" t="s">
        <v>155</v>
      </c>
      <c r="F11" s="120">
        <v>6</v>
      </c>
      <c r="G11" s="120">
        <v>2475</v>
      </c>
      <c r="H11" s="195" t="s">
        <v>132</v>
      </c>
      <c r="I11" s="120">
        <f t="shared" si="1"/>
        <v>9.9</v>
      </c>
      <c r="J11" s="120">
        <v>0</v>
      </c>
      <c r="K11" s="120">
        <v>0</v>
      </c>
      <c r="L11" s="120">
        <v>0</v>
      </c>
      <c r="M11" s="121">
        <v>0</v>
      </c>
    </row>
    <row r="12" spans="1:13" ht="12.75">
      <c r="A12" s="59">
        <f>UnitPrices!D161</f>
        <v>12.272055540000002</v>
      </c>
      <c r="B12" s="57">
        <f t="shared" si="0"/>
        <v>73.63233324000001</v>
      </c>
      <c r="D12" s="194">
        <v>1</v>
      </c>
      <c r="E12" s="195" t="s">
        <v>155</v>
      </c>
      <c r="F12" s="120">
        <v>6</v>
      </c>
      <c r="G12" s="120">
        <v>2800</v>
      </c>
      <c r="H12" s="195" t="s">
        <v>132</v>
      </c>
      <c r="I12" s="120">
        <f t="shared" si="1"/>
        <v>2.8</v>
      </c>
      <c r="J12" s="120">
        <v>0</v>
      </c>
      <c r="K12" s="120">
        <v>0</v>
      </c>
      <c r="L12" s="120">
        <v>0</v>
      </c>
      <c r="M12" s="121">
        <v>0</v>
      </c>
    </row>
    <row r="13" spans="1:13" ht="12.75">
      <c r="A13" s="59">
        <f>UnitPrices!D161</f>
        <v>12.272055540000002</v>
      </c>
      <c r="B13" s="57">
        <f t="shared" si="0"/>
        <v>1030.8526653600002</v>
      </c>
      <c r="D13" s="194">
        <v>14</v>
      </c>
      <c r="E13" s="195" t="s">
        <v>155</v>
      </c>
      <c r="F13" s="120">
        <v>6</v>
      </c>
      <c r="G13" s="120">
        <v>2875</v>
      </c>
      <c r="H13" s="195" t="s">
        <v>132</v>
      </c>
      <c r="I13" s="120">
        <f t="shared" si="1"/>
        <v>40.25</v>
      </c>
      <c r="J13" s="120">
        <v>0</v>
      </c>
      <c r="K13" s="120">
        <v>0</v>
      </c>
      <c r="L13" s="120">
        <v>0</v>
      </c>
      <c r="M13" s="121">
        <v>0</v>
      </c>
    </row>
    <row r="14" spans="1:13" ht="12.75">
      <c r="A14" s="59">
        <f>UnitPrices!D161</f>
        <v>12.272055540000002</v>
      </c>
      <c r="B14" s="57">
        <f t="shared" si="0"/>
        <v>61.36027770000001</v>
      </c>
      <c r="D14" s="194">
        <v>1</v>
      </c>
      <c r="E14" s="195" t="s">
        <v>155</v>
      </c>
      <c r="F14" s="120">
        <v>5</v>
      </c>
      <c r="G14" s="120">
        <v>2900</v>
      </c>
      <c r="H14" s="195" t="s">
        <v>132</v>
      </c>
      <c r="I14" s="120">
        <f t="shared" si="1"/>
        <v>2.9</v>
      </c>
      <c r="J14" s="120">
        <v>0</v>
      </c>
      <c r="K14" s="120">
        <v>0</v>
      </c>
      <c r="L14" s="120">
        <v>0</v>
      </c>
      <c r="M14" s="121">
        <v>0</v>
      </c>
    </row>
    <row r="15" spans="1:13" ht="12.75">
      <c r="A15" s="59">
        <f>UnitPrices!D161</f>
        <v>12.272055540000002</v>
      </c>
      <c r="B15" s="57">
        <f t="shared" si="0"/>
        <v>85.90438878000002</v>
      </c>
      <c r="D15" s="194">
        <v>1</v>
      </c>
      <c r="E15" s="195" t="s">
        <v>155</v>
      </c>
      <c r="F15" s="120">
        <v>7</v>
      </c>
      <c r="G15" s="120">
        <v>3275</v>
      </c>
      <c r="H15" s="195" t="s">
        <v>132</v>
      </c>
      <c r="I15" s="120">
        <f t="shared" si="1"/>
        <v>3.275</v>
      </c>
      <c r="J15" s="120">
        <v>0</v>
      </c>
      <c r="K15" s="120">
        <v>0</v>
      </c>
      <c r="L15" s="120">
        <v>0</v>
      </c>
      <c r="M15" s="121">
        <v>0</v>
      </c>
    </row>
    <row r="16" spans="1:13" ht="12.75">
      <c r="A16" s="59">
        <f>UnitPrices!D161</f>
        <v>12.272055540000002</v>
      </c>
      <c r="B16" s="57">
        <f t="shared" si="0"/>
        <v>398.84180505000006</v>
      </c>
      <c r="D16" s="194">
        <v>5</v>
      </c>
      <c r="E16" s="195" t="s">
        <v>155</v>
      </c>
      <c r="F16" s="120">
        <v>6.5</v>
      </c>
      <c r="G16" s="120">
        <v>3350</v>
      </c>
      <c r="H16" s="195" t="s">
        <v>132</v>
      </c>
      <c r="I16" s="120">
        <f t="shared" si="1"/>
        <v>16.75</v>
      </c>
      <c r="J16" s="120">
        <v>0</v>
      </c>
      <c r="K16" s="120">
        <v>0</v>
      </c>
      <c r="L16" s="120">
        <v>0</v>
      </c>
      <c r="M16" s="121">
        <v>0</v>
      </c>
    </row>
    <row r="17" spans="1:13" ht="12.75">
      <c r="A17" s="59">
        <f>UnitPrices!D161</f>
        <v>12.272055540000002</v>
      </c>
      <c r="B17" s="57">
        <f t="shared" si="0"/>
        <v>134.99261094000002</v>
      </c>
      <c r="D17" s="194">
        <v>1</v>
      </c>
      <c r="E17" s="195" t="s">
        <v>155</v>
      </c>
      <c r="F17" s="120">
        <v>11</v>
      </c>
      <c r="G17" s="120">
        <v>4800</v>
      </c>
      <c r="H17" s="195" t="s">
        <v>132</v>
      </c>
      <c r="I17" s="120">
        <f t="shared" si="1"/>
        <v>4.8</v>
      </c>
      <c r="J17" s="120">
        <v>0</v>
      </c>
      <c r="K17" s="120">
        <v>0</v>
      </c>
      <c r="L17" s="120">
        <v>0</v>
      </c>
      <c r="M17" s="121">
        <v>0</v>
      </c>
    </row>
    <row r="18" spans="1:13" ht="12.75">
      <c r="A18" s="59">
        <v>0</v>
      </c>
      <c r="B18" s="57">
        <f t="shared" si="0"/>
        <v>0</v>
      </c>
      <c r="D18" s="119"/>
      <c r="E18" s="120">
        <v>0</v>
      </c>
      <c r="F18" s="120">
        <v>0</v>
      </c>
      <c r="G18" s="120">
        <v>0</v>
      </c>
      <c r="H18" s="195"/>
      <c r="I18" s="120">
        <f t="shared" si="1"/>
        <v>0</v>
      </c>
      <c r="J18" s="120">
        <v>0</v>
      </c>
      <c r="K18" s="120">
        <v>0</v>
      </c>
      <c r="L18" s="120">
        <v>0</v>
      </c>
      <c r="M18" s="121">
        <v>0</v>
      </c>
    </row>
    <row r="19" spans="1:13" ht="12.75">
      <c r="A19" s="59">
        <f>UnitPrices!D162</f>
        <v>4.62893323</v>
      </c>
      <c r="B19" s="57">
        <f t="shared" si="0"/>
        <v>18.51573292</v>
      </c>
      <c r="D19" s="119">
        <v>2</v>
      </c>
      <c r="E19" s="195" t="s">
        <v>156</v>
      </c>
      <c r="F19" s="120">
        <v>2</v>
      </c>
      <c r="G19" s="120">
        <v>900</v>
      </c>
      <c r="H19" s="195" t="s">
        <v>132</v>
      </c>
      <c r="I19" s="120">
        <f t="shared" si="1"/>
        <v>1.8</v>
      </c>
      <c r="J19" s="120">
        <v>0</v>
      </c>
      <c r="K19" s="120">
        <v>0</v>
      </c>
      <c r="L19" s="120">
        <v>0</v>
      </c>
      <c r="M19" s="121">
        <v>0</v>
      </c>
    </row>
    <row r="20" spans="1:13" ht="12.75">
      <c r="A20" s="59">
        <f>UnitPrices!D162</f>
        <v>4.62893323</v>
      </c>
      <c r="B20" s="57">
        <f t="shared" si="0"/>
        <v>18.51573292</v>
      </c>
      <c r="D20" s="119">
        <v>2</v>
      </c>
      <c r="E20" s="195" t="s">
        <v>156</v>
      </c>
      <c r="F20" s="120">
        <v>2</v>
      </c>
      <c r="G20" s="120">
        <v>1070</v>
      </c>
      <c r="H20" s="195" t="s">
        <v>132</v>
      </c>
      <c r="I20" s="120">
        <f t="shared" si="1"/>
        <v>2.14</v>
      </c>
      <c r="J20" s="120">
        <v>0</v>
      </c>
      <c r="K20" s="120">
        <v>0</v>
      </c>
      <c r="L20" s="120">
        <v>0</v>
      </c>
      <c r="M20" s="121">
        <v>0</v>
      </c>
    </row>
    <row r="21" spans="1:13" ht="12.75">
      <c r="A21" s="59">
        <f>UnitPrices!D162</f>
        <v>4.62893323</v>
      </c>
      <c r="B21" s="57">
        <f t="shared" si="0"/>
        <v>27.77359938</v>
      </c>
      <c r="D21" s="119">
        <v>2</v>
      </c>
      <c r="E21" s="195" t="s">
        <v>156</v>
      </c>
      <c r="F21" s="120">
        <v>3</v>
      </c>
      <c r="G21" s="120">
        <v>1200</v>
      </c>
      <c r="H21" s="195" t="s">
        <v>132</v>
      </c>
      <c r="I21" s="120">
        <f t="shared" si="1"/>
        <v>2.4</v>
      </c>
      <c r="J21" s="120"/>
      <c r="K21" s="120">
        <v>0</v>
      </c>
      <c r="L21" s="120">
        <v>0</v>
      </c>
      <c r="M21" s="121">
        <v>0</v>
      </c>
    </row>
    <row r="22" spans="1:13" ht="12.75">
      <c r="A22" s="59">
        <f>UnitPrices!D162</f>
        <v>4.62893323</v>
      </c>
      <c r="B22" s="57">
        <f t="shared" si="0"/>
        <v>37.03146584</v>
      </c>
      <c r="D22" s="119">
        <v>2</v>
      </c>
      <c r="E22" s="195" t="s">
        <v>156</v>
      </c>
      <c r="F22" s="120">
        <v>4</v>
      </c>
      <c r="G22" s="120">
        <v>1475</v>
      </c>
      <c r="H22" s="195" t="s">
        <v>132</v>
      </c>
      <c r="I22" s="120">
        <f t="shared" si="1"/>
        <v>2.95</v>
      </c>
      <c r="J22" s="120"/>
      <c r="K22" s="120">
        <v>0</v>
      </c>
      <c r="L22" s="120">
        <v>0</v>
      </c>
      <c r="M22" s="121">
        <v>0</v>
      </c>
    </row>
    <row r="23" spans="1:13" ht="12.75">
      <c r="A23" s="59">
        <f>UnitPrices!D162</f>
        <v>4.62893323</v>
      </c>
      <c r="B23" s="57">
        <f t="shared" si="0"/>
        <v>13.88679969</v>
      </c>
      <c r="D23" s="119">
        <v>1</v>
      </c>
      <c r="E23" s="195" t="s">
        <v>156</v>
      </c>
      <c r="F23" s="120">
        <v>3</v>
      </c>
      <c r="G23" s="120">
        <v>1550</v>
      </c>
      <c r="H23" s="195" t="s">
        <v>132</v>
      </c>
      <c r="I23" s="120">
        <f t="shared" si="1"/>
        <v>1.55</v>
      </c>
      <c r="J23" s="120"/>
      <c r="K23" s="120"/>
      <c r="L23" s="120"/>
      <c r="M23" s="121"/>
    </row>
    <row r="24" spans="2:21" ht="12.75" hidden="1">
      <c r="B24" s="57">
        <f t="shared" si="0"/>
        <v>0</v>
      </c>
      <c r="D24" s="119"/>
      <c r="E24" s="195"/>
      <c r="F24" s="120"/>
      <c r="G24" s="120"/>
      <c r="H24" s="195" t="s">
        <v>132</v>
      </c>
      <c r="I24" s="120">
        <f t="shared" si="1"/>
        <v>0</v>
      </c>
      <c r="J24" s="120"/>
      <c r="K24" s="120"/>
      <c r="L24" s="120"/>
      <c r="M24" s="121"/>
      <c r="S24">
        <v>2</v>
      </c>
      <c r="T24">
        <v>6350</v>
      </c>
      <c r="U24">
        <v>12</v>
      </c>
    </row>
    <row r="25" spans="2:21" ht="12.75" hidden="1">
      <c r="B25" s="57">
        <f t="shared" si="0"/>
        <v>0</v>
      </c>
      <c r="D25" s="119"/>
      <c r="E25" s="195"/>
      <c r="F25" s="120"/>
      <c r="G25" s="120"/>
      <c r="H25" s="195" t="s">
        <v>132</v>
      </c>
      <c r="I25" s="120">
        <f t="shared" si="1"/>
        <v>0</v>
      </c>
      <c r="J25" s="120"/>
      <c r="K25" s="120"/>
      <c r="L25" s="120"/>
      <c r="M25" s="121"/>
      <c r="Q25" s="10"/>
      <c r="S25">
        <v>2</v>
      </c>
      <c r="T25">
        <v>8200</v>
      </c>
      <c r="U25">
        <v>14</v>
      </c>
    </row>
    <row r="26" spans="2:21" ht="12.75" hidden="1">
      <c r="B26" s="57">
        <f t="shared" si="0"/>
        <v>0</v>
      </c>
      <c r="D26" s="119"/>
      <c r="E26" s="195"/>
      <c r="F26" s="120"/>
      <c r="G26" s="120"/>
      <c r="H26" s="195" t="s">
        <v>132</v>
      </c>
      <c r="I26" s="120">
        <f t="shared" si="1"/>
        <v>0</v>
      </c>
      <c r="J26" s="120"/>
      <c r="K26" s="120"/>
      <c r="L26" s="120"/>
      <c r="M26" s="121"/>
      <c r="Q26" s="10"/>
      <c r="S26">
        <v>2</v>
      </c>
      <c r="T26">
        <v>12200</v>
      </c>
      <c r="U26">
        <v>28</v>
      </c>
    </row>
    <row r="27" spans="2:21" ht="12.75" hidden="1">
      <c r="B27" s="57">
        <f t="shared" si="0"/>
        <v>0</v>
      </c>
      <c r="D27" s="119"/>
      <c r="E27" s="195"/>
      <c r="F27" s="120"/>
      <c r="G27" s="120"/>
      <c r="H27" s="195" t="s">
        <v>132</v>
      </c>
      <c r="I27" s="120">
        <f t="shared" si="1"/>
        <v>0</v>
      </c>
      <c r="J27" s="120"/>
      <c r="K27" s="120"/>
      <c r="L27" s="120"/>
      <c r="M27" s="121"/>
      <c r="Q27" s="10"/>
      <c r="S27">
        <v>2</v>
      </c>
      <c r="T27">
        <v>13230</v>
      </c>
      <c r="U27">
        <v>26</v>
      </c>
    </row>
    <row r="28" spans="2:17" ht="12.75" hidden="1">
      <c r="B28" s="57">
        <f t="shared" si="0"/>
        <v>0</v>
      </c>
      <c r="D28" s="119"/>
      <c r="E28" s="195"/>
      <c r="F28" s="120"/>
      <c r="G28" s="120"/>
      <c r="H28" s="195" t="s">
        <v>132</v>
      </c>
      <c r="I28" s="120">
        <f t="shared" si="1"/>
        <v>0</v>
      </c>
      <c r="J28" s="120"/>
      <c r="K28" s="120"/>
      <c r="L28" s="120"/>
      <c r="M28" s="121"/>
      <c r="Q28" s="10"/>
    </row>
    <row r="29" spans="2:13" ht="12.75" hidden="1">
      <c r="B29" s="57">
        <f t="shared" si="0"/>
        <v>0</v>
      </c>
      <c r="D29" s="119"/>
      <c r="E29" s="195"/>
      <c r="F29" s="120"/>
      <c r="G29" s="120"/>
      <c r="H29" s="195" t="s">
        <v>132</v>
      </c>
      <c r="I29" s="120">
        <f t="shared" si="1"/>
        <v>0</v>
      </c>
      <c r="J29" s="120"/>
      <c r="K29" s="120"/>
      <c r="L29" s="120"/>
      <c r="M29" s="121"/>
    </row>
    <row r="30" spans="2:13" ht="12.75" hidden="1">
      <c r="B30" s="57">
        <f t="shared" si="0"/>
        <v>0</v>
      </c>
      <c r="D30" s="119"/>
      <c r="E30" s="195"/>
      <c r="F30" s="120"/>
      <c r="G30" s="120"/>
      <c r="H30" s="195" t="s">
        <v>132</v>
      </c>
      <c r="I30" s="120">
        <f t="shared" si="1"/>
        <v>0</v>
      </c>
      <c r="J30" s="120"/>
      <c r="K30" s="120"/>
      <c r="L30" s="120"/>
      <c r="M30" s="121"/>
    </row>
    <row r="31" spans="1:13" ht="12.75">
      <c r="A31" s="59">
        <f>UnitPrices!D162</f>
        <v>4.62893323</v>
      </c>
      <c r="B31" s="57">
        <f t="shared" si="0"/>
        <v>27.77359938</v>
      </c>
      <c r="D31" s="119">
        <v>2</v>
      </c>
      <c r="E31" s="195" t="s">
        <v>156</v>
      </c>
      <c r="F31" s="120">
        <v>3</v>
      </c>
      <c r="G31" s="120">
        <v>1738</v>
      </c>
      <c r="H31" s="195" t="s">
        <v>132</v>
      </c>
      <c r="I31" s="120">
        <f t="shared" si="1"/>
        <v>3.476</v>
      </c>
      <c r="J31" s="120"/>
      <c r="K31" s="120"/>
      <c r="L31" s="120"/>
      <c r="M31" s="121"/>
    </row>
    <row r="32" spans="1:13" ht="12.75">
      <c r="A32" s="59">
        <f>UnitPrices!D162</f>
        <v>4.62893323</v>
      </c>
      <c r="B32" s="57">
        <f t="shared" si="0"/>
        <v>37.03146584</v>
      </c>
      <c r="D32" s="119">
        <v>2</v>
      </c>
      <c r="E32" s="195" t="s">
        <v>156</v>
      </c>
      <c r="F32" s="120">
        <v>4</v>
      </c>
      <c r="G32" s="120">
        <v>1925</v>
      </c>
      <c r="H32" s="195" t="s">
        <v>132</v>
      </c>
      <c r="I32" s="120">
        <f t="shared" si="1"/>
        <v>3.85</v>
      </c>
      <c r="J32" s="120"/>
      <c r="K32" s="120"/>
      <c r="L32" s="120"/>
      <c r="M32" s="121"/>
    </row>
    <row r="33" spans="1:13" ht="12.75">
      <c r="A33" s="59">
        <f>UnitPrices!D162</f>
        <v>4.62893323</v>
      </c>
      <c r="B33" s="57">
        <f t="shared" si="0"/>
        <v>37.03146584</v>
      </c>
      <c r="D33" s="119">
        <v>2</v>
      </c>
      <c r="E33" s="195" t="s">
        <v>156</v>
      </c>
      <c r="F33" s="120">
        <v>4</v>
      </c>
      <c r="G33" s="120">
        <v>1950</v>
      </c>
      <c r="H33" s="195" t="s">
        <v>132</v>
      </c>
      <c r="I33" s="120">
        <f t="shared" si="1"/>
        <v>3.9</v>
      </c>
      <c r="J33" s="120"/>
      <c r="K33" s="120"/>
      <c r="L33" s="120"/>
      <c r="M33" s="121"/>
    </row>
    <row r="34" spans="1:13" ht="12.75">
      <c r="A34" s="59">
        <f>UnitPrices!D162</f>
        <v>4.62893323</v>
      </c>
      <c r="B34" s="57">
        <f t="shared" si="0"/>
        <v>92.57866460000001</v>
      </c>
      <c r="D34" s="119">
        <v>4</v>
      </c>
      <c r="E34" s="195" t="s">
        <v>156</v>
      </c>
      <c r="F34" s="120">
        <v>5</v>
      </c>
      <c r="G34" s="120">
        <v>2475</v>
      </c>
      <c r="H34" s="195" t="s">
        <v>132</v>
      </c>
      <c r="I34" s="120">
        <f t="shared" si="1"/>
        <v>9.9</v>
      </c>
      <c r="J34" s="120"/>
      <c r="K34" s="120"/>
      <c r="L34" s="120"/>
      <c r="M34" s="121"/>
    </row>
    <row r="35" spans="1:13" ht="12.75">
      <c r="A35" s="59">
        <f>UnitPrices!D162</f>
        <v>4.62893323</v>
      </c>
      <c r="B35" s="57">
        <f t="shared" si="0"/>
        <v>27.77359938</v>
      </c>
      <c r="D35" s="119">
        <v>1</v>
      </c>
      <c r="E35" s="195" t="s">
        <v>156</v>
      </c>
      <c r="F35" s="120">
        <v>6</v>
      </c>
      <c r="G35" s="120">
        <v>2800</v>
      </c>
      <c r="H35" s="195" t="s">
        <v>132</v>
      </c>
      <c r="I35" s="120">
        <f t="shared" si="1"/>
        <v>2.8</v>
      </c>
      <c r="J35" s="120"/>
      <c r="K35" s="120"/>
      <c r="L35" s="120"/>
      <c r="M35" s="121"/>
    </row>
    <row r="36" spans="1:13" ht="12.75">
      <c r="A36" s="59">
        <f>UnitPrices!D162</f>
        <v>4.62893323</v>
      </c>
      <c r="B36" s="57">
        <f t="shared" si="0"/>
        <v>388.83039132</v>
      </c>
      <c r="D36" s="119">
        <v>14</v>
      </c>
      <c r="E36" s="195" t="s">
        <v>156</v>
      </c>
      <c r="F36" s="120">
        <v>6</v>
      </c>
      <c r="G36" s="120">
        <v>2875</v>
      </c>
      <c r="H36" s="195" t="s">
        <v>132</v>
      </c>
      <c r="I36" s="120">
        <f t="shared" si="1"/>
        <v>40.25</v>
      </c>
      <c r="J36" s="120"/>
      <c r="K36" s="120"/>
      <c r="L36" s="120"/>
      <c r="M36" s="121"/>
    </row>
    <row r="37" spans="1:13" ht="12.75">
      <c r="A37" s="59">
        <f>UnitPrices!D162</f>
        <v>4.62893323</v>
      </c>
      <c r="B37" s="57">
        <f t="shared" si="0"/>
        <v>23.144666150000003</v>
      </c>
      <c r="D37" s="119">
        <v>1</v>
      </c>
      <c r="E37" s="195" t="s">
        <v>156</v>
      </c>
      <c r="F37" s="120">
        <v>5</v>
      </c>
      <c r="G37" s="120">
        <v>2900</v>
      </c>
      <c r="H37" s="195" t="s">
        <v>132</v>
      </c>
      <c r="I37" s="120">
        <f t="shared" si="1"/>
        <v>2.9</v>
      </c>
      <c r="J37" s="120"/>
      <c r="K37" s="120"/>
      <c r="L37" s="120"/>
      <c r="M37" s="121"/>
    </row>
    <row r="38" spans="1:13" ht="12.75">
      <c r="A38" s="59">
        <f>UnitPrices!D162</f>
        <v>4.62893323</v>
      </c>
      <c r="B38" s="57">
        <f t="shared" si="0"/>
        <v>32.40253261</v>
      </c>
      <c r="D38" s="119">
        <v>1</v>
      </c>
      <c r="E38" s="195" t="s">
        <v>156</v>
      </c>
      <c r="F38" s="120">
        <v>7</v>
      </c>
      <c r="G38" s="120">
        <v>3275</v>
      </c>
      <c r="H38" s="195" t="s">
        <v>132</v>
      </c>
      <c r="I38" s="120">
        <f t="shared" si="1"/>
        <v>3.275</v>
      </c>
      <c r="J38" s="120"/>
      <c r="K38" s="120"/>
      <c r="L38" s="120"/>
      <c r="M38" s="121"/>
    </row>
    <row r="39" spans="1:13" ht="12.75">
      <c r="A39" s="59">
        <f>UnitPrices!D162</f>
        <v>4.62893323</v>
      </c>
      <c r="B39" s="57">
        <f t="shared" si="0"/>
        <v>120.35226398</v>
      </c>
      <c r="D39" s="119">
        <v>4</v>
      </c>
      <c r="E39" s="195" t="s">
        <v>156</v>
      </c>
      <c r="F39" s="120">
        <v>6.5</v>
      </c>
      <c r="G39" s="120">
        <v>3350</v>
      </c>
      <c r="H39" s="195" t="s">
        <v>132</v>
      </c>
      <c r="I39" s="120">
        <f t="shared" si="1"/>
        <v>13.4</v>
      </c>
      <c r="J39" s="120"/>
      <c r="K39" s="120"/>
      <c r="L39" s="120"/>
      <c r="M39" s="121"/>
    </row>
    <row r="40" spans="1:13" ht="12.75">
      <c r="A40" s="59">
        <f>UnitPrices!D162</f>
        <v>4.62893323</v>
      </c>
      <c r="B40" s="57">
        <f t="shared" si="0"/>
        <v>32.40253261</v>
      </c>
      <c r="D40" s="119">
        <v>1</v>
      </c>
      <c r="E40" s="195" t="s">
        <v>156</v>
      </c>
      <c r="F40" s="120">
        <v>7</v>
      </c>
      <c r="G40" s="120">
        <v>3550</v>
      </c>
      <c r="H40" s="195" t="s">
        <v>132</v>
      </c>
      <c r="I40" s="120">
        <f t="shared" si="1"/>
        <v>3.55</v>
      </c>
      <c r="J40" s="120"/>
      <c r="K40" s="120"/>
      <c r="L40" s="120"/>
      <c r="M40" s="121"/>
    </row>
    <row r="41" spans="1:13" ht="12.75">
      <c r="A41" s="59">
        <f>UnitPrices!D162</f>
        <v>4.62893323</v>
      </c>
      <c r="B41" s="57">
        <f t="shared" si="0"/>
        <v>92.57866460000001</v>
      </c>
      <c r="D41" s="119">
        <v>2</v>
      </c>
      <c r="E41" s="195" t="s">
        <v>156</v>
      </c>
      <c r="F41" s="120">
        <v>10</v>
      </c>
      <c r="G41" s="120">
        <v>4400</v>
      </c>
      <c r="H41" s="195" t="s">
        <v>132</v>
      </c>
      <c r="I41" s="120">
        <f t="shared" si="1"/>
        <v>8.8</v>
      </c>
      <c r="J41" s="120"/>
      <c r="K41" s="120"/>
      <c r="L41" s="120"/>
      <c r="M41" s="121"/>
    </row>
    <row r="42" spans="1:13" ht="12.75">
      <c r="A42" s="59">
        <f>UnitPrices!D162</f>
        <v>4.62893323</v>
      </c>
      <c r="B42" s="57">
        <f t="shared" si="0"/>
        <v>50.918265530000006</v>
      </c>
      <c r="D42" s="119">
        <v>1</v>
      </c>
      <c r="E42" s="195" t="s">
        <v>156</v>
      </c>
      <c r="F42" s="120">
        <v>11</v>
      </c>
      <c r="G42" s="120">
        <v>4800</v>
      </c>
      <c r="H42" s="195" t="s">
        <v>132</v>
      </c>
      <c r="I42" s="120">
        <f t="shared" si="1"/>
        <v>4.8</v>
      </c>
      <c r="J42" s="120"/>
      <c r="K42" s="120"/>
      <c r="L42" s="120"/>
      <c r="M42" s="121"/>
    </row>
    <row r="43" spans="4:13" ht="13.5" thickBot="1">
      <c r="D43" s="123"/>
      <c r="E43" s="124"/>
      <c r="F43" s="124"/>
      <c r="G43" s="124"/>
      <c r="H43" s="196"/>
      <c r="I43" s="124"/>
      <c r="J43" s="124"/>
      <c r="K43" s="124"/>
      <c r="L43" s="124"/>
      <c r="M43" s="125"/>
    </row>
    <row r="44" spans="6:8" ht="12.75">
      <c r="F44" s="10"/>
      <c r="G44" s="10"/>
      <c r="H44" s="10"/>
    </row>
    <row r="45" spans="2:8" ht="12.75">
      <c r="B45" s="57">
        <f>SUM(B6:B42)</f>
        <v>3490.0003562000006</v>
      </c>
      <c r="D45" t="s">
        <v>1105</v>
      </c>
      <c r="E45">
        <f>SUM(D7:D42)</f>
        <v>78</v>
      </c>
      <c r="G45" t="s">
        <v>1152</v>
      </c>
      <c r="H45">
        <f>SUM(I6:I42)</f>
        <v>206.09200000000007</v>
      </c>
    </row>
    <row r="46" spans="7:8" ht="12.75">
      <c r="G46" t="s">
        <v>1153</v>
      </c>
      <c r="H46" s="142" t="s">
        <v>160</v>
      </c>
    </row>
    <row r="47" ht="12.75">
      <c r="H47" s="33"/>
    </row>
    <row r="48" spans="6:8" ht="12.75">
      <c r="F48" s="10"/>
      <c r="G48" s="10"/>
      <c r="H48" s="10"/>
    </row>
    <row r="49" spans="6:8" ht="12.75">
      <c r="F49" s="10"/>
      <c r="G49" s="10"/>
      <c r="H49" s="10"/>
    </row>
    <row r="50" spans="6:8" ht="12.75">
      <c r="F50" s="10"/>
      <c r="G50" s="10"/>
      <c r="H50" s="10"/>
    </row>
    <row r="51" spans="6:8" ht="12.75">
      <c r="F51" s="10"/>
      <c r="G51" s="10"/>
      <c r="H51" s="10"/>
    </row>
    <row r="52" spans="6:8" ht="12.75">
      <c r="F52" s="10"/>
      <c r="G52" s="10"/>
      <c r="H52" s="10"/>
    </row>
    <row r="53" spans="6:8" ht="12.75">
      <c r="F53" s="10"/>
      <c r="G53" s="10"/>
      <c r="H53" s="10"/>
    </row>
    <row r="54" spans="6:8" ht="12.75">
      <c r="F54" s="10"/>
      <c r="G54" s="10"/>
      <c r="H54" s="10"/>
    </row>
    <row r="55" spans="6:8" ht="12.75">
      <c r="F55" s="10"/>
      <c r="G55" s="10"/>
      <c r="H55" s="10"/>
    </row>
    <row r="56" spans="6:8" ht="12.75">
      <c r="F56" s="10"/>
      <c r="G56" s="10"/>
      <c r="H56" s="10"/>
    </row>
    <row r="57" spans="6:12" ht="12.75">
      <c r="F57" s="10"/>
      <c r="G57" s="10"/>
      <c r="H57" s="10"/>
      <c r="L57" s="10"/>
    </row>
    <row r="58" spans="6:12" ht="12.75">
      <c r="F58" s="10"/>
      <c r="G58" s="10"/>
      <c r="H58" s="10"/>
      <c r="L58" s="10"/>
    </row>
    <row r="59" spans="6:12" ht="12.75">
      <c r="F59" s="10"/>
      <c r="G59" s="10"/>
      <c r="H59" s="10"/>
      <c r="L59" s="10"/>
    </row>
    <row r="60" spans="6:12" ht="12.75">
      <c r="F60" s="10"/>
      <c r="G60" s="10"/>
      <c r="H60" s="10"/>
      <c r="L60" s="10"/>
    </row>
    <row r="61" spans="6:12" ht="12.75">
      <c r="F61" s="10"/>
      <c r="G61" s="10"/>
      <c r="H61" s="10"/>
      <c r="L61" s="10"/>
    </row>
    <row r="62" spans="6:12" ht="12.75">
      <c r="F62" s="10"/>
      <c r="G62" s="10"/>
      <c r="H62" s="10"/>
      <c r="L62" s="10"/>
    </row>
    <row r="63" spans="6:12" ht="12.75">
      <c r="F63" s="10"/>
      <c r="G63" s="10"/>
      <c r="H63" s="10"/>
      <c r="L63" s="10"/>
    </row>
    <row r="64" spans="6:12" ht="12.75">
      <c r="F64" s="10"/>
      <c r="G64" s="10"/>
      <c r="H64" s="10"/>
      <c r="L64" s="10"/>
    </row>
    <row r="65" spans="6:12" ht="12.75">
      <c r="F65" s="10"/>
      <c r="G65" s="10"/>
      <c r="H65" s="10"/>
      <c r="L65" s="10"/>
    </row>
    <row r="66" spans="6:12" ht="12.75">
      <c r="F66" s="10"/>
      <c r="G66" s="10"/>
      <c r="H66" s="10"/>
      <c r="L66" s="10"/>
    </row>
    <row r="67" spans="6:12" ht="12.75">
      <c r="F67" s="10"/>
      <c r="G67" s="10"/>
      <c r="H67" s="10"/>
      <c r="L67" s="10"/>
    </row>
    <row r="68" spans="6:12" ht="12.75">
      <c r="F68" s="10"/>
      <c r="G68" s="10"/>
      <c r="H68" s="10"/>
      <c r="L68" s="10"/>
    </row>
    <row r="69" spans="6:12" ht="12.75">
      <c r="F69" s="10"/>
      <c r="G69" s="10"/>
      <c r="H69" s="10"/>
      <c r="L69" s="10"/>
    </row>
    <row r="70" spans="10:12" ht="12.75">
      <c r="J70" s="10"/>
      <c r="K70" s="10"/>
      <c r="L70" s="10"/>
    </row>
    <row r="71" spans="10:12" ht="12.75">
      <c r="J71" s="10"/>
      <c r="K71" s="10"/>
      <c r="L71" s="10"/>
    </row>
    <row r="72" spans="10:12" ht="12.75">
      <c r="J72" s="10"/>
      <c r="K72" s="10"/>
      <c r="L72" s="10"/>
    </row>
    <row r="73" spans="10:12" ht="12.75">
      <c r="J73" s="10"/>
      <c r="K73" s="10"/>
      <c r="L73" s="10"/>
    </row>
    <row r="74" spans="10:12" ht="12.75">
      <c r="J74" s="10"/>
      <c r="K74" s="10"/>
      <c r="L74" s="10"/>
    </row>
    <row r="75" spans="10:12" ht="12.75">
      <c r="J75" s="10"/>
      <c r="K75" s="10"/>
      <c r="L75" s="10"/>
    </row>
    <row r="76" spans="10:12" ht="12.75">
      <c r="J76" s="10"/>
      <c r="K76" s="10"/>
      <c r="L76" s="10"/>
    </row>
    <row r="77" spans="10:12" ht="12.75">
      <c r="J77" s="10"/>
      <c r="K77" s="10"/>
      <c r="L77" s="10"/>
    </row>
    <row r="78" spans="10:12" ht="12.75">
      <c r="J78" s="10"/>
      <c r="K78" s="10"/>
      <c r="L78" s="10"/>
    </row>
    <row r="79" spans="10:12" ht="12.75">
      <c r="J79" s="10"/>
      <c r="K79" s="10"/>
      <c r="L79" s="10"/>
    </row>
    <row r="80" spans="10:12" ht="12.75">
      <c r="J80" s="10"/>
      <c r="K80" s="10"/>
      <c r="L80" s="10"/>
    </row>
    <row r="81" spans="10:12" ht="12.75">
      <c r="J81" s="10"/>
      <c r="K81" s="10"/>
      <c r="L81" s="10"/>
    </row>
    <row r="82" spans="10:12" ht="12.75">
      <c r="J82" s="10"/>
      <c r="K82" s="10"/>
      <c r="L82" s="10"/>
    </row>
    <row r="83" spans="10:12" ht="12.75">
      <c r="J83" s="10"/>
      <c r="K83" s="10"/>
      <c r="L83" s="10"/>
    </row>
    <row r="84" spans="10:12" ht="12.75">
      <c r="J84" s="10"/>
      <c r="K84" s="10"/>
      <c r="L84" s="10"/>
    </row>
    <row r="85" spans="10:12" ht="12.75">
      <c r="J85" s="10"/>
      <c r="K85" s="10"/>
      <c r="L85" s="10"/>
    </row>
    <row r="86" spans="10:12" ht="12.75">
      <c r="J86" s="10"/>
      <c r="K86" s="10"/>
      <c r="L86" s="10"/>
    </row>
    <row r="87" spans="10:12" ht="12.75">
      <c r="J87" s="10"/>
      <c r="K87" s="10"/>
      <c r="L87" s="10"/>
    </row>
    <row r="88" spans="10:12" ht="12.75">
      <c r="J88" s="10"/>
      <c r="K88" s="10"/>
      <c r="L88" s="10"/>
    </row>
  </sheetData>
  <sheetProtection/>
  <conditionalFormatting sqref="E3:G22 H4:H43 J4:J20 K4:M22 H3:M3 D3:D17 I4:I42">
    <cfRule type="cellIs" priority="3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W24"/>
  <sheetViews>
    <sheetView zoomScale="75" zoomScaleNormal="75" zoomScalePageLayoutView="0" workbookViewId="0" topLeftCell="A2">
      <selection activeCell="A13" sqref="A13"/>
    </sheetView>
  </sheetViews>
  <sheetFormatPr defaultColWidth="9.140625" defaultRowHeight="12.75"/>
  <cols>
    <col min="1" max="1" width="9.28125" style="33" bestFit="1" customWidth="1"/>
    <col min="2" max="2" width="12.28125" style="19" bestFit="1" customWidth="1"/>
    <col min="3" max="3" width="14.28125" style="104" hidden="1" customWidth="1"/>
    <col min="4" max="4" width="16.57421875" style="0" customWidth="1"/>
    <col min="5" max="5" width="13.57421875" style="0" bestFit="1" customWidth="1"/>
    <col min="6" max="6" width="9.8515625" style="0" customWidth="1"/>
    <col min="7" max="7" width="15.28125" style="0" customWidth="1"/>
    <col min="8" max="8" width="12.7109375" style="0" customWidth="1"/>
    <col min="9" max="9" width="11.57421875" style="0" customWidth="1"/>
    <col min="10" max="10" width="12.140625" style="0" customWidth="1"/>
  </cols>
  <sheetData>
    <row r="1" spans="1:9" ht="12.75">
      <c r="A1" s="33" t="s">
        <v>214</v>
      </c>
      <c r="B1" s="18"/>
      <c r="C1" s="26"/>
      <c r="D1" s="1"/>
      <c r="E1" s="1"/>
      <c r="F1" s="1"/>
      <c r="G1" s="1"/>
      <c r="H1" s="1"/>
      <c r="I1" s="1"/>
    </row>
    <row r="2" spans="1:2" ht="13.5" thickBot="1">
      <c r="A2" s="33" t="s">
        <v>1623</v>
      </c>
      <c r="B2" s="19" t="s">
        <v>1331</v>
      </c>
    </row>
    <row r="3" spans="4:23" ht="12.75">
      <c r="D3" s="105" t="s">
        <v>533</v>
      </c>
      <c r="E3" s="117">
        <v>0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8">
        <v>0</v>
      </c>
      <c r="P3" s="199"/>
      <c r="Q3" s="54"/>
      <c r="R3" s="54"/>
      <c r="S3" s="54"/>
      <c r="T3" s="200"/>
      <c r="U3" s="54"/>
      <c r="V3" s="54"/>
      <c r="W3" s="54"/>
    </row>
    <row r="4" spans="4:23" ht="14.25">
      <c r="D4" s="119" t="s">
        <v>526</v>
      </c>
      <c r="E4" s="120" t="s">
        <v>527</v>
      </c>
      <c r="F4" s="135" t="s">
        <v>466</v>
      </c>
      <c r="G4" s="120" t="s">
        <v>530</v>
      </c>
      <c r="H4" s="120" t="s">
        <v>529</v>
      </c>
      <c r="I4" s="120" t="s">
        <v>531</v>
      </c>
      <c r="J4" s="120" t="s">
        <v>528</v>
      </c>
      <c r="K4" s="120" t="s">
        <v>532</v>
      </c>
      <c r="L4" s="120" t="s">
        <v>481</v>
      </c>
      <c r="M4" s="121">
        <v>0</v>
      </c>
      <c r="P4" s="199"/>
      <c r="Q4" s="54"/>
      <c r="R4" s="152"/>
      <c r="S4" s="152"/>
      <c r="T4" s="201"/>
      <c r="U4" s="152"/>
      <c r="V4" s="152"/>
      <c r="W4" s="152"/>
    </row>
    <row r="5" spans="4:23" ht="12.75">
      <c r="D5" s="119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1">
        <v>0</v>
      </c>
      <c r="P5" s="200"/>
      <c r="Q5" s="54"/>
      <c r="R5" s="54"/>
      <c r="S5" s="54"/>
      <c r="T5" s="200"/>
      <c r="U5" s="54"/>
      <c r="V5" s="54"/>
      <c r="W5" s="54"/>
    </row>
    <row r="6" spans="1:23" ht="12.75">
      <c r="A6" s="33">
        <f>UnitPrices!D144</f>
        <v>43.598092050000005</v>
      </c>
      <c r="B6" s="19">
        <f>A6*F6</f>
        <v>1177.14848535</v>
      </c>
      <c r="C6" s="104" t="str">
        <f>CONCATENATE(E6,G6)</f>
        <v>Bathroom</v>
      </c>
      <c r="D6" s="119">
        <v>0</v>
      </c>
      <c r="E6" s="135" t="s">
        <v>162</v>
      </c>
      <c r="F6" s="120">
        <v>27</v>
      </c>
      <c r="G6" s="120"/>
      <c r="H6" s="120">
        <v>21.3</v>
      </c>
      <c r="I6" s="120">
        <v>0</v>
      </c>
      <c r="J6" s="120">
        <v>0</v>
      </c>
      <c r="K6" s="120">
        <v>0</v>
      </c>
      <c r="L6" s="120">
        <v>0</v>
      </c>
      <c r="M6" s="121">
        <v>0</v>
      </c>
      <c r="O6">
        <f>SUM(F8:F12)</f>
        <v>212</v>
      </c>
      <c r="P6" s="200"/>
      <c r="Q6" s="54"/>
      <c r="R6" s="54"/>
      <c r="S6" s="54"/>
      <c r="T6" s="200"/>
      <c r="U6" s="54"/>
      <c r="V6" s="54"/>
      <c r="W6" s="54"/>
    </row>
    <row r="7" spans="1:23" ht="12.75">
      <c r="A7" s="33">
        <f>UnitPrices!D144</f>
        <v>43.598092050000005</v>
      </c>
      <c r="B7" s="19">
        <f>A7*F7</f>
        <v>1177.14848535</v>
      </c>
      <c r="C7" s="104" t="str">
        <f>CONCATENATE(E7,G7)</f>
        <v>Bathroom</v>
      </c>
      <c r="D7" s="119">
        <v>0</v>
      </c>
      <c r="E7" s="135" t="s">
        <v>162</v>
      </c>
      <c r="F7" s="120">
        <v>27</v>
      </c>
      <c r="G7" s="120"/>
      <c r="H7" s="120">
        <v>21.3</v>
      </c>
      <c r="I7" s="120">
        <v>0</v>
      </c>
      <c r="J7" s="120">
        <v>0</v>
      </c>
      <c r="K7" s="120">
        <v>0</v>
      </c>
      <c r="L7" s="120">
        <v>0</v>
      </c>
      <c r="M7" s="121">
        <v>0</v>
      </c>
      <c r="O7">
        <f>57*3*3</f>
        <v>513</v>
      </c>
      <c r="P7" s="200"/>
      <c r="Q7" s="54"/>
      <c r="R7" s="54"/>
      <c r="S7" s="54"/>
      <c r="T7" s="200"/>
      <c r="U7" s="54"/>
      <c r="V7" s="54"/>
      <c r="W7" s="54"/>
    </row>
    <row r="8" spans="1:23" ht="12.75">
      <c r="A8" s="33">
        <f>SUM(UnitPrices!D146)</f>
        <v>83.32079814000001</v>
      </c>
      <c r="B8" s="19">
        <f>A8*F8</f>
        <v>4249.36070514</v>
      </c>
      <c r="C8" s="104" t="str">
        <f>CONCATENATE(E8,G8)</f>
        <v>Dorm/Bedroom0</v>
      </c>
      <c r="D8" s="119">
        <v>0</v>
      </c>
      <c r="E8" s="135" t="s">
        <v>163</v>
      </c>
      <c r="F8" s="120">
        <v>51</v>
      </c>
      <c r="G8" s="120">
        <v>0</v>
      </c>
      <c r="H8" s="120">
        <v>30.8</v>
      </c>
      <c r="I8" s="120">
        <v>0</v>
      </c>
      <c r="J8" s="120">
        <v>0</v>
      </c>
      <c r="K8" s="120">
        <v>0</v>
      </c>
      <c r="L8" s="120">
        <v>0</v>
      </c>
      <c r="M8" s="121">
        <v>0</v>
      </c>
      <c r="O8">
        <f>O7/3.281/3.281</f>
        <v>47.654608316741694</v>
      </c>
      <c r="P8" s="200"/>
      <c r="Q8" s="54"/>
      <c r="R8" s="54"/>
      <c r="S8" s="54"/>
      <c r="T8" s="54"/>
      <c r="U8" s="54"/>
      <c r="V8" s="54"/>
      <c r="W8" s="54"/>
    </row>
    <row r="9" spans="1:23" ht="12.75">
      <c r="A9" s="33">
        <f>SUM(UnitPrices!D146)</f>
        <v>83.32079814000001</v>
      </c>
      <c r="B9" s="19">
        <f aca="true" t="shared" si="0" ref="B9:B14">A9*F9</f>
        <v>4499.323099560001</v>
      </c>
      <c r="C9" s="104" t="str">
        <f aca="true" t="shared" si="1" ref="C9:C14">CONCATENATE(E9,G9)</f>
        <v>Dorm/Bedroom0</v>
      </c>
      <c r="D9" s="119">
        <v>0</v>
      </c>
      <c r="E9" s="135" t="s">
        <v>163</v>
      </c>
      <c r="F9" s="120">
        <v>54</v>
      </c>
      <c r="G9" s="120">
        <v>0</v>
      </c>
      <c r="H9" s="120">
        <v>29.8</v>
      </c>
      <c r="I9" s="120">
        <v>0</v>
      </c>
      <c r="J9" s="120">
        <v>0</v>
      </c>
      <c r="K9" s="120">
        <v>0</v>
      </c>
      <c r="L9" s="120">
        <v>0</v>
      </c>
      <c r="M9" s="121">
        <v>0</v>
      </c>
      <c r="O9">
        <f>150*3*3</f>
        <v>1350</v>
      </c>
      <c r="P9" s="200"/>
      <c r="Q9" s="54"/>
      <c r="R9" s="54"/>
      <c r="S9" s="54"/>
      <c r="T9" s="54"/>
      <c r="U9" s="54"/>
      <c r="V9" s="54"/>
      <c r="W9" s="54"/>
    </row>
    <row r="10" spans="1:23" ht="12.75">
      <c r="A10" s="33">
        <f>SUM(UnitPrices!D146)</f>
        <v>83.32079814000001</v>
      </c>
      <c r="B10" s="19">
        <f t="shared" si="0"/>
        <v>6832.305447480001</v>
      </c>
      <c r="C10" s="104" t="str">
        <f t="shared" si="1"/>
        <v>Dorm/Bedroom0</v>
      </c>
      <c r="D10" s="119">
        <v>0</v>
      </c>
      <c r="E10" s="135" t="s">
        <v>163</v>
      </c>
      <c r="F10" s="120">
        <v>82</v>
      </c>
      <c r="G10" s="120">
        <v>0</v>
      </c>
      <c r="H10" s="120">
        <v>41.2</v>
      </c>
      <c r="I10" s="120">
        <v>0</v>
      </c>
      <c r="J10" s="120">
        <v>0</v>
      </c>
      <c r="K10" s="120">
        <v>0</v>
      </c>
      <c r="L10" s="120">
        <v>0</v>
      </c>
      <c r="M10" s="121">
        <v>0</v>
      </c>
      <c r="O10">
        <f>O9/3.281/3.281</f>
        <v>125.4068639914255</v>
      </c>
      <c r="P10" s="200"/>
      <c r="Q10" s="54"/>
      <c r="R10" s="54"/>
      <c r="S10" s="54"/>
      <c r="T10" s="54"/>
      <c r="U10" s="54"/>
      <c r="V10" s="54"/>
      <c r="W10" s="54"/>
    </row>
    <row r="11" spans="1:23" ht="12.75">
      <c r="A11" s="33">
        <f>SUM(UnitPrices!D146)</f>
        <v>83.32079814000001</v>
      </c>
      <c r="B11" s="19">
        <f t="shared" si="0"/>
        <v>1416.4535683800002</v>
      </c>
      <c r="C11" s="104" t="str">
        <f t="shared" si="1"/>
        <v>Dorm/Bedroom0</v>
      </c>
      <c r="D11" s="119">
        <v>0</v>
      </c>
      <c r="E11" s="135" t="s">
        <v>163</v>
      </c>
      <c r="F11" s="120">
        <v>17</v>
      </c>
      <c r="G11" s="120">
        <v>0</v>
      </c>
      <c r="H11" s="120">
        <v>24.6</v>
      </c>
      <c r="I11" s="120">
        <v>0</v>
      </c>
      <c r="J11" s="120">
        <v>0</v>
      </c>
      <c r="K11" s="120">
        <v>0</v>
      </c>
      <c r="L11" s="120">
        <v>0</v>
      </c>
      <c r="M11" s="121">
        <v>0</v>
      </c>
      <c r="O11">
        <f>212/125.5</f>
        <v>1.6892430278884463</v>
      </c>
      <c r="P11" s="200"/>
      <c r="Q11" s="54"/>
      <c r="R11" s="54"/>
      <c r="S11" s="54"/>
      <c r="T11" s="54"/>
      <c r="U11" s="54"/>
      <c r="V11" s="54"/>
      <c r="W11" s="54"/>
    </row>
    <row r="12" spans="1:23" ht="12.75">
      <c r="A12" s="33">
        <f>SUM(UnitPrices!D146)</f>
        <v>83.32079814000001</v>
      </c>
      <c r="B12" s="19">
        <f t="shared" si="0"/>
        <v>666.5663851200001</v>
      </c>
      <c r="C12" s="104" t="str">
        <f t="shared" si="1"/>
        <v>Dorm/Bedroom0</v>
      </c>
      <c r="D12" s="119">
        <v>0</v>
      </c>
      <c r="E12" s="135" t="s">
        <v>163</v>
      </c>
      <c r="F12" s="120">
        <v>8</v>
      </c>
      <c r="G12" s="120">
        <v>0</v>
      </c>
      <c r="H12" s="120">
        <v>15.6</v>
      </c>
      <c r="I12" s="120">
        <v>0</v>
      </c>
      <c r="J12" s="120">
        <v>0</v>
      </c>
      <c r="K12" s="120">
        <v>0</v>
      </c>
      <c r="L12" s="120">
        <v>0</v>
      </c>
      <c r="M12" s="121">
        <v>0</v>
      </c>
      <c r="O12">
        <f>212/47</f>
        <v>4.51063829787234</v>
      </c>
      <c r="P12" s="200"/>
      <c r="Q12" s="54"/>
      <c r="R12" s="54"/>
      <c r="S12" s="54"/>
      <c r="T12" s="54"/>
      <c r="U12" s="54"/>
      <c r="V12" s="54"/>
      <c r="W12" s="54"/>
    </row>
    <row r="13" spans="1:23" ht="12.75">
      <c r="A13" s="33">
        <f>UnitPrices!D144</f>
        <v>43.598092050000005</v>
      </c>
      <c r="B13" s="19">
        <f t="shared" si="0"/>
        <v>2005.5122343000003</v>
      </c>
      <c r="C13" s="104" t="str">
        <f t="shared" si="1"/>
        <v>Common Area0</v>
      </c>
      <c r="D13" s="119">
        <v>0</v>
      </c>
      <c r="E13" s="135" t="s">
        <v>164</v>
      </c>
      <c r="F13" s="120">
        <v>46</v>
      </c>
      <c r="G13" s="120">
        <v>0</v>
      </c>
      <c r="H13" s="120">
        <v>31.4</v>
      </c>
      <c r="I13" s="120">
        <v>0</v>
      </c>
      <c r="J13" s="120">
        <v>0</v>
      </c>
      <c r="K13" s="120">
        <v>0</v>
      </c>
      <c r="L13" s="120">
        <v>0</v>
      </c>
      <c r="M13" s="121">
        <v>0</v>
      </c>
      <c r="P13" s="200"/>
      <c r="Q13" s="54"/>
      <c r="R13" s="54"/>
      <c r="S13" s="54"/>
      <c r="T13" s="54"/>
      <c r="U13" s="54"/>
      <c r="V13" s="54"/>
      <c r="W13" s="54"/>
    </row>
    <row r="14" spans="1:23" ht="12.75">
      <c r="A14" s="33">
        <f>UnitPrices!D144</f>
        <v>43.598092050000005</v>
      </c>
      <c r="B14" s="19">
        <f t="shared" si="0"/>
        <v>2005.5122343000003</v>
      </c>
      <c r="C14" s="104" t="str">
        <f t="shared" si="1"/>
        <v>Common Area0</v>
      </c>
      <c r="D14" s="119">
        <v>0</v>
      </c>
      <c r="E14" s="135" t="s">
        <v>164</v>
      </c>
      <c r="F14" s="120">
        <v>46</v>
      </c>
      <c r="G14" s="120">
        <v>0</v>
      </c>
      <c r="H14" s="120">
        <v>28.7</v>
      </c>
      <c r="I14" s="120">
        <v>0</v>
      </c>
      <c r="J14" s="120">
        <v>0</v>
      </c>
      <c r="K14" s="120">
        <v>0</v>
      </c>
      <c r="L14" s="120">
        <v>0</v>
      </c>
      <c r="M14" s="121">
        <v>0</v>
      </c>
      <c r="P14" s="54"/>
      <c r="Q14" s="54"/>
      <c r="R14" s="54"/>
      <c r="S14" s="54"/>
      <c r="T14" s="54"/>
      <c r="U14" s="54"/>
      <c r="V14" s="54"/>
      <c r="W14" s="54"/>
    </row>
    <row r="15" spans="2:23" ht="13.5" thickBot="1">
      <c r="B15" s="19">
        <f>A15*F15</f>
        <v>0</v>
      </c>
      <c r="C15" s="104" t="str">
        <f>CONCATENATE(E15,G15)</f>
        <v>00</v>
      </c>
      <c r="D15" s="123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5">
        <v>0</v>
      </c>
      <c r="P15" s="54"/>
      <c r="Q15" s="54"/>
      <c r="R15" s="54"/>
      <c r="S15" s="54"/>
      <c r="T15" s="54"/>
      <c r="U15" s="54"/>
      <c r="V15" s="54"/>
      <c r="W15" s="54"/>
    </row>
    <row r="17" ht="12.75" hidden="1"/>
    <row r="18" ht="12.75" hidden="1"/>
    <row r="19" ht="12.75" hidden="1"/>
    <row r="20" ht="12.75" hidden="1"/>
    <row r="21" ht="12.75" hidden="1"/>
    <row r="22" ht="12.75" hidden="1"/>
    <row r="24" spans="2:5" ht="12.75">
      <c r="B24" s="19">
        <f>SUM(B6:B23)</f>
        <v>24029.33064498</v>
      </c>
      <c r="D24" t="s">
        <v>1104</v>
      </c>
      <c r="E24">
        <f>9</f>
        <v>9</v>
      </c>
    </row>
  </sheetData>
  <sheetProtection/>
  <conditionalFormatting sqref="D3:M15 P3:W15">
    <cfRule type="cellIs" priority="2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N48"/>
  <sheetViews>
    <sheetView zoomScale="85" zoomScaleNormal="85" zoomScalePageLayoutView="0" workbookViewId="0" topLeftCell="A1">
      <selection activeCell="I50" sqref="I50"/>
    </sheetView>
  </sheetViews>
  <sheetFormatPr defaultColWidth="9.140625" defaultRowHeight="12.75"/>
  <cols>
    <col min="1" max="1" width="9.28125" style="0" bestFit="1" customWidth="1"/>
    <col min="2" max="2" width="12.7109375" style="28" bestFit="1" customWidth="1"/>
    <col min="3" max="3" width="13.57421875" style="0" customWidth="1"/>
    <col min="4" max="4" width="25.421875" style="0" customWidth="1"/>
    <col min="5" max="5" width="36.28125" style="0" hidden="1" customWidth="1"/>
    <col min="6" max="6" width="10.57421875" style="0" customWidth="1"/>
    <col min="7" max="7" width="9.28125" style="0" bestFit="1" customWidth="1"/>
    <col min="8" max="8" width="21.7109375" style="0" customWidth="1"/>
    <col min="9" max="9" width="10.28125" style="0" bestFit="1" customWidth="1"/>
    <col min="10" max="10" width="11.8515625" style="0" bestFit="1" customWidth="1"/>
    <col min="11" max="11" width="12.140625" style="0" bestFit="1" customWidth="1"/>
    <col min="12" max="13" width="9.28125" style="0" bestFit="1" customWidth="1"/>
  </cols>
  <sheetData>
    <row r="1" spans="1:7" ht="12.75">
      <c r="A1" s="1"/>
      <c r="B1" s="27"/>
      <c r="C1" s="1"/>
      <c r="D1" s="1"/>
      <c r="E1" s="1"/>
      <c r="F1" s="1"/>
      <c r="G1" s="1"/>
    </row>
    <row r="2" ht="13.5" thickBot="1">
      <c r="B2" s="30"/>
    </row>
    <row r="3" spans="2:14" ht="12.75">
      <c r="B3" s="30"/>
      <c r="D3" s="105" t="s">
        <v>534</v>
      </c>
      <c r="E3" s="117">
        <f>'[5]qa-Ceiling Quantities by Type'!B1</f>
        <v>0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7">
        <v>0</v>
      </c>
      <c r="N3" s="118">
        <v>0</v>
      </c>
    </row>
    <row r="4" spans="1:14" ht="14.25">
      <c r="A4" t="s">
        <v>1623</v>
      </c>
      <c r="B4" s="30" t="s">
        <v>1621</v>
      </c>
      <c r="D4" s="119" t="s">
        <v>475</v>
      </c>
      <c r="E4" s="120" t="str">
        <f>'[5]qa-Ceiling Quantities by Type'!B2</f>
        <v>Assembly Description</v>
      </c>
      <c r="F4" s="135" t="s">
        <v>466</v>
      </c>
      <c r="G4" s="120" t="s">
        <v>529</v>
      </c>
      <c r="H4" s="120" t="s">
        <v>476</v>
      </c>
      <c r="I4" s="120" t="s">
        <v>209</v>
      </c>
      <c r="J4" s="120" t="s">
        <v>535</v>
      </c>
      <c r="K4" s="120" t="s">
        <v>507</v>
      </c>
      <c r="L4" s="120" t="s">
        <v>508</v>
      </c>
      <c r="M4" s="120" t="s">
        <v>509</v>
      </c>
      <c r="N4" s="121" t="s">
        <v>481</v>
      </c>
    </row>
    <row r="5" spans="2:14" ht="12.75">
      <c r="B5" s="30"/>
      <c r="D5" s="119">
        <v>0</v>
      </c>
      <c r="E5" s="120">
        <f>'[5]qa-Ceiling Quantities by Type'!B3</f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1">
        <v>0</v>
      </c>
    </row>
    <row r="6" spans="1:14" ht="12.75">
      <c r="A6" s="29">
        <f>SUM(UnitPrices!D140,UnitPrices!D141)</f>
        <v>20.022827460000002</v>
      </c>
      <c r="B6" s="31">
        <f>A6*F6</f>
        <v>7168.172230680001</v>
      </c>
      <c r="C6" t="str">
        <f>CONCATENATE(E6,"-",H6)</f>
        <v>Suspended Ceilings - Acoustical-Suspended Ceiling</v>
      </c>
      <c r="D6" s="119">
        <v>0</v>
      </c>
      <c r="E6" s="120" t="str">
        <f>'[5]qa-Ceiling Quantities by Type'!B4</f>
        <v>Suspended Ceilings - Acoustical</v>
      </c>
      <c r="F6" s="133">
        <v>358</v>
      </c>
      <c r="G6" s="133">
        <v>0</v>
      </c>
      <c r="H6" s="198" t="s">
        <v>161</v>
      </c>
      <c r="I6" s="133" t="s">
        <v>208</v>
      </c>
      <c r="J6" s="133">
        <v>0</v>
      </c>
      <c r="K6" s="133">
        <v>0</v>
      </c>
      <c r="L6" s="133">
        <v>0</v>
      </c>
      <c r="M6" s="133">
        <v>0</v>
      </c>
      <c r="N6" s="121">
        <v>0</v>
      </c>
    </row>
    <row r="7" spans="1:14" ht="12.75">
      <c r="A7" s="29">
        <v>0</v>
      </c>
      <c r="B7" s="31">
        <f>A7*F7</f>
        <v>0</v>
      </c>
      <c r="C7" t="str">
        <f>CONCATENATE(E7,"-",H7)</f>
        <v>Suspended Ceilings - Acoustical-0</v>
      </c>
      <c r="D7" s="119">
        <v>0</v>
      </c>
      <c r="E7" s="120" t="str">
        <f>'[5]qa-Ceiling Quantities by Type'!B5</f>
        <v>Suspended Ceilings - Acoustical</v>
      </c>
      <c r="F7" s="133">
        <v>0</v>
      </c>
      <c r="G7" s="133">
        <v>0</v>
      </c>
      <c r="H7" s="133">
        <v>0</v>
      </c>
      <c r="I7" s="133">
        <v>0</v>
      </c>
      <c r="J7" s="133">
        <v>0</v>
      </c>
      <c r="K7" s="133">
        <v>0</v>
      </c>
      <c r="L7" s="133">
        <v>0</v>
      </c>
      <c r="M7" s="133">
        <v>0</v>
      </c>
      <c r="N7" s="121">
        <v>0</v>
      </c>
    </row>
    <row r="8" spans="1:14" ht="12.75">
      <c r="A8" s="29">
        <v>0</v>
      </c>
      <c r="B8" s="31">
        <f>A8*F8</f>
        <v>0</v>
      </c>
      <c r="C8" t="str">
        <f>CONCATENATE(E8,"-",H8)</f>
        <v>Suspended Ceilings - Gypsum Board-0</v>
      </c>
      <c r="D8" s="119">
        <v>0</v>
      </c>
      <c r="E8" s="120" t="str">
        <f>'[5]qa-Ceiling Quantities by Type'!B6</f>
        <v>Suspended Ceilings - Gypsum Board</v>
      </c>
      <c r="F8" s="133">
        <v>0</v>
      </c>
      <c r="G8" s="133">
        <v>0</v>
      </c>
      <c r="H8" s="133">
        <v>0</v>
      </c>
      <c r="I8" s="133">
        <v>0</v>
      </c>
      <c r="J8" s="133">
        <v>0</v>
      </c>
      <c r="K8" s="133">
        <v>0</v>
      </c>
      <c r="L8" s="133">
        <v>0</v>
      </c>
      <c r="M8" s="133">
        <v>0</v>
      </c>
      <c r="N8" s="121">
        <v>0</v>
      </c>
    </row>
    <row r="9" spans="2:14" ht="12.75">
      <c r="B9" s="30"/>
      <c r="D9" s="119">
        <v>0</v>
      </c>
      <c r="E9" s="120">
        <f>'[5]qa-Ceiling Quantities by Type'!B7</f>
        <v>0</v>
      </c>
      <c r="F9" s="133">
        <v>0</v>
      </c>
      <c r="G9" s="133">
        <v>0</v>
      </c>
      <c r="H9" s="133">
        <v>0</v>
      </c>
      <c r="I9" s="133">
        <v>0</v>
      </c>
      <c r="J9" s="133">
        <v>0</v>
      </c>
      <c r="K9" s="133">
        <v>0</v>
      </c>
      <c r="L9" s="133">
        <v>0</v>
      </c>
      <c r="M9" s="133">
        <v>0</v>
      </c>
      <c r="N9" s="121">
        <v>0</v>
      </c>
    </row>
    <row r="10" spans="2:14" ht="12.75">
      <c r="B10" s="30"/>
      <c r="D10" s="119">
        <v>0</v>
      </c>
      <c r="E10" s="120">
        <f>'[5]qa-Ceiling Quantities by Type'!B8</f>
        <v>0</v>
      </c>
      <c r="F10" s="133">
        <v>0</v>
      </c>
      <c r="G10" s="133">
        <v>0</v>
      </c>
      <c r="H10" s="133">
        <v>0</v>
      </c>
      <c r="I10" s="133">
        <v>0</v>
      </c>
      <c r="J10" s="133">
        <v>0</v>
      </c>
      <c r="K10" s="133">
        <v>0</v>
      </c>
      <c r="L10" s="133">
        <v>0</v>
      </c>
      <c r="M10" s="133">
        <v>0</v>
      </c>
      <c r="N10" s="121">
        <v>0</v>
      </c>
    </row>
    <row r="11" spans="2:14" ht="12.75">
      <c r="B11" s="30"/>
      <c r="D11" s="119">
        <v>0</v>
      </c>
      <c r="E11" s="120">
        <f>'[5]qa-Ceiling Quantities by Type'!B9</f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21">
        <v>0</v>
      </c>
    </row>
    <row r="12" spans="2:14" ht="12.75">
      <c r="B12" s="30"/>
      <c r="D12" s="119">
        <v>0</v>
      </c>
      <c r="E12" s="120">
        <f>'[5]qa-Ceiling Quantities by Type'!B10</f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21">
        <v>0</v>
      </c>
    </row>
    <row r="13" spans="2:14" ht="12.75">
      <c r="B13" s="30"/>
      <c r="D13" s="119">
        <v>0</v>
      </c>
      <c r="E13" s="120">
        <f>'[5]qa-Ceiling Quantities by Type'!B11</f>
        <v>0</v>
      </c>
      <c r="F13" s="133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3">
        <v>0</v>
      </c>
      <c r="N13" s="121">
        <v>0</v>
      </c>
    </row>
    <row r="14" spans="2:14" ht="13.5" thickBot="1">
      <c r="B14" s="30"/>
      <c r="D14" s="123">
        <v>0</v>
      </c>
      <c r="E14" s="124">
        <f>'[5]qa-Ceiling Quantities by Type'!B12</f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5">
        <v>0</v>
      </c>
    </row>
    <row r="15" spans="2:14" ht="12.75">
      <c r="B15" s="3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ht="12.75">
      <c r="B16" s="3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12.75">
      <c r="B17" s="3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12.75">
      <c r="B18" s="3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ht="12.75">
      <c r="B19" s="3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12.75">
      <c r="B20" s="3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ht="12.75">
      <c r="B21" s="3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ht="12.75">
      <c r="B22" s="3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ht="12.75">
      <c r="B23" s="30"/>
    </row>
    <row r="24" spans="1:2" ht="12.75">
      <c r="A24" t="s">
        <v>1330</v>
      </c>
      <c r="B24" s="30"/>
    </row>
    <row r="25" ht="12.75" hidden="1">
      <c r="B25" s="30"/>
    </row>
    <row r="26" ht="12.75" hidden="1">
      <c r="B26" s="30"/>
    </row>
    <row r="27" ht="12.75" hidden="1">
      <c r="B27" s="30"/>
    </row>
    <row r="28" ht="12.75" hidden="1">
      <c r="B28" s="30"/>
    </row>
    <row r="29" ht="12.75" hidden="1">
      <c r="B29" s="30"/>
    </row>
    <row r="30" ht="12.75" hidden="1">
      <c r="B30" s="30"/>
    </row>
    <row r="31" ht="12.75" hidden="1">
      <c r="B31" s="30"/>
    </row>
    <row r="32" ht="12.75" hidden="1">
      <c r="B32" s="30"/>
    </row>
    <row r="33" ht="12.75" hidden="1">
      <c r="B33" s="30"/>
    </row>
    <row r="34" ht="12.75" hidden="1">
      <c r="B34" s="30"/>
    </row>
    <row r="35" ht="12.75" hidden="1">
      <c r="B35" s="30"/>
    </row>
    <row r="36" spans="1:2" ht="12.75">
      <c r="A36" t="s">
        <v>1329</v>
      </c>
      <c r="B36" s="32">
        <f>SUM(B6:B22)</f>
        <v>7168.172230680001</v>
      </c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</sheetData>
  <sheetProtection/>
  <conditionalFormatting sqref="D3:N22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P41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15.421875" style="0" customWidth="1"/>
    <col min="2" max="2" width="11.57421875" style="15" bestFit="1" customWidth="1"/>
    <col min="3" max="3" width="30.28125" style="0" customWidth="1"/>
    <col min="4" max="4" width="37.00390625" style="0" bestFit="1" customWidth="1"/>
    <col min="5" max="5" width="9.28125" style="0" bestFit="1" customWidth="1"/>
    <col min="6" max="6" width="44.8515625" style="0" bestFit="1" customWidth="1"/>
    <col min="7" max="7" width="29.140625" style="0" bestFit="1" customWidth="1"/>
    <col min="8" max="8" width="12.00390625" style="0" bestFit="1" customWidth="1"/>
    <col min="9" max="10" width="14.140625" style="0" bestFit="1" customWidth="1"/>
    <col min="11" max="11" width="16.421875" style="0" bestFit="1" customWidth="1"/>
    <col min="12" max="12" width="14.8515625" style="0" bestFit="1" customWidth="1"/>
    <col min="13" max="13" width="12.140625" style="0" bestFit="1" customWidth="1"/>
    <col min="14" max="14" width="6.00390625" style="0" bestFit="1" customWidth="1"/>
    <col min="15" max="15" width="4.57421875" style="0" bestFit="1" customWidth="1"/>
    <col min="16" max="16" width="10.00390625" style="0" bestFit="1" customWidth="1"/>
  </cols>
  <sheetData>
    <row r="1" spans="3:12" ht="12.75">
      <c r="C1" s="1"/>
      <c r="D1" s="1"/>
      <c r="E1" s="1"/>
      <c r="F1" s="1"/>
      <c r="G1" s="1"/>
      <c r="H1" s="1"/>
      <c r="I1" s="1"/>
      <c r="J1" s="1"/>
      <c r="K1" s="1"/>
      <c r="L1" s="1"/>
    </row>
    <row r="2" spans="3:10" ht="13.5" thickBot="1">
      <c r="C2" s="1"/>
      <c r="J2" s="1"/>
    </row>
    <row r="3" spans="1:16" ht="12.75">
      <c r="A3" t="s">
        <v>1622</v>
      </c>
      <c r="B3" s="15" t="s">
        <v>1621</v>
      </c>
      <c r="C3" s="137" t="s">
        <v>536</v>
      </c>
      <c r="D3" s="117">
        <v>0</v>
      </c>
      <c r="E3" s="117">
        <v>0</v>
      </c>
      <c r="F3" s="117">
        <v>0</v>
      </c>
      <c r="G3" s="117">
        <v>0</v>
      </c>
      <c r="H3" s="117">
        <v>0</v>
      </c>
      <c r="I3" s="117">
        <v>0</v>
      </c>
      <c r="J3" s="126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8">
        <v>0</v>
      </c>
    </row>
    <row r="4" spans="3:16" ht="12.75">
      <c r="C4" s="138" t="s">
        <v>475</v>
      </c>
      <c r="D4" s="120" t="s">
        <v>497</v>
      </c>
      <c r="E4" s="120" t="s">
        <v>488</v>
      </c>
      <c r="F4" s="120" t="s">
        <v>519</v>
      </c>
      <c r="G4" s="120" t="s">
        <v>481</v>
      </c>
      <c r="H4" s="120" t="s">
        <v>480</v>
      </c>
      <c r="I4" s="120" t="s">
        <v>537</v>
      </c>
      <c r="J4" s="145" t="s">
        <v>538</v>
      </c>
      <c r="K4" s="120" t="s">
        <v>539</v>
      </c>
      <c r="L4" s="120" t="s">
        <v>540</v>
      </c>
      <c r="M4" s="120" t="s">
        <v>507</v>
      </c>
      <c r="N4" s="120" t="s">
        <v>508</v>
      </c>
      <c r="O4" s="120" t="s">
        <v>509</v>
      </c>
      <c r="P4" s="121" t="s">
        <v>481</v>
      </c>
    </row>
    <row r="5" spans="3:16" ht="12.75">
      <c r="C5" s="127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0">
        <v>0</v>
      </c>
      <c r="O5" s="120">
        <v>0</v>
      </c>
      <c r="P5" s="121">
        <v>0</v>
      </c>
    </row>
    <row r="6" spans="1:16" ht="12.75">
      <c r="A6" s="33">
        <f>UnitPrices!C150*UnitPrices!C153</f>
        <v>3350</v>
      </c>
      <c r="B6" s="19">
        <f aca="true" t="shared" si="0" ref="B6:B11">A6*E6</f>
        <v>6700</v>
      </c>
      <c r="C6" s="127">
        <v>0</v>
      </c>
      <c r="D6" s="120" t="s">
        <v>215</v>
      </c>
      <c r="E6" s="120">
        <v>2</v>
      </c>
      <c r="F6" s="120" t="s">
        <v>216</v>
      </c>
      <c r="G6" s="120" t="s">
        <v>217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1">
        <v>0</v>
      </c>
    </row>
    <row r="7" spans="1:16" ht="12.75">
      <c r="A7" s="33">
        <f>UnitPrices!C151*UnitPrices!C153</f>
        <v>735</v>
      </c>
      <c r="B7" s="19">
        <f t="shared" si="0"/>
        <v>735</v>
      </c>
      <c r="C7" s="127">
        <v>0</v>
      </c>
      <c r="D7" s="135" t="s">
        <v>222</v>
      </c>
      <c r="E7" s="120">
        <v>1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1">
        <v>0</v>
      </c>
    </row>
    <row r="8" spans="1:16" ht="12.75">
      <c r="A8" s="33">
        <v>0</v>
      </c>
      <c r="B8" s="19">
        <f t="shared" si="0"/>
        <v>0</v>
      </c>
      <c r="C8" s="127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1">
        <v>0</v>
      </c>
    </row>
    <row r="9" spans="1:16" ht="12.75">
      <c r="A9" s="33">
        <v>0</v>
      </c>
      <c r="B9" s="19">
        <f t="shared" si="0"/>
        <v>0</v>
      </c>
      <c r="C9" s="127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1">
        <v>0</v>
      </c>
    </row>
    <row r="10" spans="1:16" ht="12.75">
      <c r="A10" s="33">
        <v>0</v>
      </c>
      <c r="B10" s="19">
        <f t="shared" si="0"/>
        <v>0</v>
      </c>
      <c r="C10" s="127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1">
        <v>0</v>
      </c>
    </row>
    <row r="11" spans="1:16" ht="12.75">
      <c r="A11" s="33">
        <v>0</v>
      </c>
      <c r="B11" s="19">
        <f t="shared" si="0"/>
        <v>0</v>
      </c>
      <c r="C11" s="127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1">
        <v>0</v>
      </c>
    </row>
    <row r="12" spans="1:16" ht="13.5" thickBot="1">
      <c r="A12" s="33"/>
      <c r="B12" s="19"/>
      <c r="C12" s="131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5">
        <v>0</v>
      </c>
    </row>
    <row r="13" spans="1:10" ht="12.75">
      <c r="A13" s="33"/>
      <c r="B13" s="19"/>
      <c r="C13" s="1"/>
      <c r="J13" s="1"/>
    </row>
    <row r="14" spans="1:10" ht="12.75">
      <c r="A14" s="33"/>
      <c r="B14" s="19"/>
      <c r="C14" s="1"/>
      <c r="J14" s="1"/>
    </row>
    <row r="15" spans="1:10" ht="12.75">
      <c r="A15" s="33"/>
      <c r="B15" s="19"/>
      <c r="C15" s="1"/>
      <c r="J15" s="1"/>
    </row>
    <row r="16" spans="1:10" ht="12.75">
      <c r="A16" s="33"/>
      <c r="B16" s="19"/>
      <c r="C16" s="1"/>
      <c r="J16" s="1"/>
    </row>
    <row r="17" spans="1:10" ht="12.75">
      <c r="A17" s="33"/>
      <c r="B17" s="19"/>
      <c r="C17" s="1"/>
      <c r="J17" s="1"/>
    </row>
    <row r="18" spans="1:10" ht="12.75">
      <c r="A18" s="33"/>
      <c r="B18" s="19"/>
      <c r="C18" s="1"/>
      <c r="J18" s="1"/>
    </row>
    <row r="19" spans="1:10" ht="12.75">
      <c r="A19" s="33"/>
      <c r="B19" s="19"/>
      <c r="C19" s="1"/>
      <c r="J19" s="1"/>
    </row>
    <row r="20" spans="1:10" ht="12.75">
      <c r="A20" s="33"/>
      <c r="B20" s="19"/>
      <c r="C20" s="1"/>
      <c r="J20" s="1"/>
    </row>
    <row r="21" spans="1:10" ht="12.75">
      <c r="A21" s="33"/>
      <c r="B21" s="19"/>
      <c r="C21" s="1"/>
      <c r="J21" s="1"/>
    </row>
    <row r="22" spans="1:10" ht="12.75">
      <c r="A22" s="33"/>
      <c r="B22" s="19"/>
      <c r="C22" s="1"/>
      <c r="J22" s="1"/>
    </row>
    <row r="23" spans="1:10" ht="12.75">
      <c r="A23" s="33"/>
      <c r="B23" s="19"/>
      <c r="C23" s="1"/>
      <c r="J23" s="1"/>
    </row>
    <row r="24" spans="1:10" ht="12.75">
      <c r="A24" s="33"/>
      <c r="B24" s="19"/>
      <c r="C24" s="1"/>
      <c r="J24" s="1"/>
    </row>
    <row r="25" spans="1:10" ht="12.75">
      <c r="A25" s="33"/>
      <c r="B25" s="19"/>
      <c r="C25" s="1"/>
      <c r="J25" s="1"/>
    </row>
    <row r="26" spans="1:10" ht="12.75">
      <c r="A26" s="33"/>
      <c r="B26" s="19"/>
      <c r="C26" s="1"/>
      <c r="J26" s="1"/>
    </row>
    <row r="27" spans="3:10" ht="12.75" hidden="1">
      <c r="C27" s="1"/>
      <c r="J27" s="1"/>
    </row>
    <row r="28" spans="3:10" ht="12.75" hidden="1">
      <c r="C28" s="1"/>
      <c r="J28" s="1"/>
    </row>
    <row r="29" spans="3:10" ht="12.75" hidden="1">
      <c r="C29" s="1"/>
      <c r="J29" s="1"/>
    </row>
    <row r="30" spans="3:10" ht="12.75" hidden="1">
      <c r="C30" s="1"/>
      <c r="J30" s="1"/>
    </row>
    <row r="31" spans="3:10" ht="12.75" hidden="1">
      <c r="C31" s="1"/>
      <c r="J31" s="1"/>
    </row>
    <row r="32" spans="3:10" ht="12.75" hidden="1">
      <c r="C32" s="1"/>
      <c r="J32" s="1"/>
    </row>
    <row r="33" spans="3:10" ht="12.75">
      <c r="C33" s="1"/>
      <c r="J33" s="1"/>
    </row>
    <row r="34" spans="1:10" ht="12.75">
      <c r="A34" s="15" t="s">
        <v>1474</v>
      </c>
      <c r="B34" s="16">
        <f>SUM(B6:B33)</f>
        <v>7435</v>
      </c>
      <c r="C34" s="1"/>
      <c r="E34">
        <f>SUM(E5:E33)</f>
        <v>3</v>
      </c>
      <c r="J34" s="1"/>
    </row>
    <row r="35" spans="3:10" ht="12.75">
      <c r="C35" s="1"/>
      <c r="J35" s="1"/>
    </row>
    <row r="36" spans="3:10" ht="12.75">
      <c r="C36" s="1"/>
      <c r="J36" s="1"/>
    </row>
    <row r="37" spans="3:10" ht="12.75">
      <c r="C37" s="1"/>
      <c r="J37" s="1"/>
    </row>
    <row r="38" spans="3:10" ht="12.75">
      <c r="C38" s="1"/>
      <c r="J38" s="1"/>
    </row>
    <row r="39" spans="3:10" ht="12.75">
      <c r="C39" s="1"/>
      <c r="J39" s="1"/>
    </row>
    <row r="40" spans="3:10" ht="12.75">
      <c r="C40" s="1"/>
      <c r="J40" s="1"/>
    </row>
    <row r="41" spans="3:10" ht="12.75">
      <c r="C41" s="1"/>
      <c r="J41" s="1"/>
    </row>
  </sheetData>
  <sheetProtection/>
  <conditionalFormatting sqref="C1:P65536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/>
  <dimension ref="A3:L12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10.28125" style="15" bestFit="1" customWidth="1"/>
    <col min="3" max="3" width="20.140625" style="0" bestFit="1" customWidth="1"/>
    <col min="4" max="4" width="21.8515625" style="0" customWidth="1"/>
    <col min="5" max="5" width="5.8515625" style="0" bestFit="1" customWidth="1"/>
    <col min="6" max="6" width="14.28125" style="0" bestFit="1" customWidth="1"/>
    <col min="7" max="7" width="5.00390625" style="0" bestFit="1" customWidth="1"/>
    <col min="8" max="8" width="10.28125" style="0" bestFit="1" customWidth="1"/>
    <col min="9" max="9" width="11.7109375" style="0" bestFit="1" customWidth="1"/>
    <col min="10" max="10" width="6.00390625" style="0" bestFit="1" customWidth="1"/>
    <col min="11" max="11" width="4.57421875" style="0" bestFit="1" customWidth="1"/>
    <col min="12" max="12" width="10.00390625" style="0" bestFit="1" customWidth="1"/>
  </cols>
  <sheetData>
    <row r="2" ht="13.5" thickBot="1"/>
    <row r="3" spans="1:12" ht="12.75">
      <c r="A3" t="s">
        <v>1622</v>
      </c>
      <c r="B3" s="15" t="s">
        <v>1621</v>
      </c>
      <c r="C3" s="105" t="s">
        <v>541</v>
      </c>
      <c r="D3" s="117">
        <v>0</v>
      </c>
      <c r="E3" s="117">
        <v>0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8">
        <v>0</v>
      </c>
    </row>
    <row r="4" spans="3:12" ht="12.75">
      <c r="C4" s="119" t="s">
        <v>475</v>
      </c>
      <c r="D4" s="120" t="s">
        <v>497</v>
      </c>
      <c r="E4" s="120" t="s">
        <v>488</v>
      </c>
      <c r="F4" s="120" t="s">
        <v>519</v>
      </c>
      <c r="G4" s="120" t="s">
        <v>476</v>
      </c>
      <c r="H4" s="120" t="s">
        <v>480</v>
      </c>
      <c r="I4" s="120" t="s">
        <v>507</v>
      </c>
      <c r="J4" s="120" t="s">
        <v>508</v>
      </c>
      <c r="K4" s="120" t="s">
        <v>509</v>
      </c>
      <c r="L4" s="121" t="s">
        <v>481</v>
      </c>
    </row>
    <row r="5" spans="3:12" ht="12.75">
      <c r="C5" s="119">
        <v>0</v>
      </c>
      <c r="D5" s="120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1">
        <v>0</v>
      </c>
    </row>
    <row r="6" spans="1:12" ht="12.75">
      <c r="A6" s="15">
        <v>0</v>
      </c>
      <c r="B6" s="33">
        <f>E6*A6</f>
        <v>0</v>
      </c>
      <c r="C6" s="119">
        <v>0</v>
      </c>
      <c r="D6" s="120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1">
        <v>0</v>
      </c>
    </row>
    <row r="7" spans="3:12" ht="12.75">
      <c r="C7" s="119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1">
        <v>0</v>
      </c>
    </row>
    <row r="8" spans="3:12" ht="12.75">
      <c r="C8" s="119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1">
        <v>0</v>
      </c>
    </row>
    <row r="9" spans="3:12" ht="12.75">
      <c r="C9" s="119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1">
        <v>0</v>
      </c>
    </row>
    <row r="10" spans="3:12" ht="12.75">
      <c r="C10" s="119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1">
        <v>0</v>
      </c>
    </row>
    <row r="11" spans="3:12" ht="12.75">
      <c r="C11" s="119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1">
        <v>0</v>
      </c>
    </row>
    <row r="12" spans="3:12" ht="13.5" thickBot="1">
      <c r="C12" s="123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5">
        <v>0</v>
      </c>
    </row>
  </sheetData>
  <sheetProtection/>
  <conditionalFormatting sqref="C3:L12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P44"/>
  <sheetViews>
    <sheetView zoomScalePageLayoutView="0" workbookViewId="0" topLeftCell="A1">
      <selection activeCell="E43" sqref="E43:E44"/>
    </sheetView>
  </sheetViews>
  <sheetFormatPr defaultColWidth="9.140625" defaultRowHeight="12.75"/>
  <cols>
    <col min="1" max="1" width="9.140625" style="33" customWidth="1"/>
    <col min="2" max="2" width="12.57421875" style="19" customWidth="1"/>
    <col min="3" max="3" width="29.8515625" style="0" hidden="1" customWidth="1"/>
    <col min="4" max="4" width="25.8515625" style="0" bestFit="1" customWidth="1"/>
    <col min="5" max="5" width="18.57421875" style="0" customWidth="1"/>
    <col min="6" max="6" width="5.8515625" style="0" bestFit="1" customWidth="1"/>
    <col min="7" max="7" width="25.57421875" style="0" bestFit="1" customWidth="1"/>
    <col min="8" max="8" width="5.00390625" style="0" bestFit="1" customWidth="1"/>
    <col min="9" max="9" width="5.57421875" style="0" bestFit="1" customWidth="1"/>
    <col min="10" max="10" width="8.00390625" style="0" bestFit="1" customWidth="1"/>
    <col min="11" max="11" width="7.57421875" style="0" bestFit="1" customWidth="1"/>
    <col min="12" max="12" width="10.28125" style="0" bestFit="1" customWidth="1"/>
    <col min="13" max="13" width="11.7109375" style="0" bestFit="1" customWidth="1"/>
    <col min="14" max="14" width="6.00390625" style="0" bestFit="1" customWidth="1"/>
    <col min="15" max="15" width="4.57421875" style="0" bestFit="1" customWidth="1"/>
    <col min="16" max="16" width="10.00390625" style="0" bestFit="1" customWidth="1"/>
  </cols>
  <sheetData>
    <row r="1" spans="3:10" ht="12.75">
      <c r="C1" s="1"/>
      <c r="D1" s="1"/>
      <c r="E1" s="1"/>
      <c r="F1" s="1"/>
      <c r="G1" s="1"/>
      <c r="H1" s="1"/>
      <c r="I1" s="1"/>
      <c r="J1" s="1"/>
    </row>
    <row r="2" ht="13.5" thickBot="1"/>
    <row r="3" spans="4:16" ht="12.75">
      <c r="D3" s="105" t="s">
        <v>542</v>
      </c>
      <c r="E3" s="117">
        <v>0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8">
        <v>0</v>
      </c>
    </row>
    <row r="4" spans="4:16" ht="12.75">
      <c r="D4" s="119" t="s">
        <v>475</v>
      </c>
      <c r="E4" s="120" t="s">
        <v>205</v>
      </c>
      <c r="F4" s="120" t="s">
        <v>488</v>
      </c>
      <c r="G4" s="120" t="s">
        <v>519</v>
      </c>
      <c r="H4" s="120" t="s">
        <v>476</v>
      </c>
      <c r="I4" s="120" t="s">
        <v>543</v>
      </c>
      <c r="J4" s="120" t="s">
        <v>544</v>
      </c>
      <c r="K4" s="120" t="s">
        <v>545</v>
      </c>
      <c r="L4" s="120" t="s">
        <v>480</v>
      </c>
      <c r="M4" s="120" t="s">
        <v>507</v>
      </c>
      <c r="N4" s="120" t="s">
        <v>508</v>
      </c>
      <c r="O4" s="120" t="s">
        <v>509</v>
      </c>
      <c r="P4" s="121" t="s">
        <v>481</v>
      </c>
    </row>
    <row r="5" spans="1:16" ht="12.75">
      <c r="A5" s="33" t="s">
        <v>1622</v>
      </c>
      <c r="B5" s="19" t="s">
        <v>1791</v>
      </c>
      <c r="D5" s="119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0">
        <v>0</v>
      </c>
      <c r="O5" s="120">
        <v>0</v>
      </c>
      <c r="P5" s="121">
        <v>0</v>
      </c>
    </row>
    <row r="6" spans="1:16" ht="12.75">
      <c r="A6" s="33">
        <f>UnitPrices!C137</f>
        <v>104.5</v>
      </c>
      <c r="B6" s="19">
        <f aca="true" t="shared" si="0" ref="B6:B11">A6*F6</f>
        <v>209</v>
      </c>
      <c r="C6" t="str">
        <f>CONCATENATE(G6,H6)</f>
        <v>4' long strip fixture, two bulbs0</v>
      </c>
      <c r="D6" s="119">
        <v>0</v>
      </c>
      <c r="E6" s="120" t="s">
        <v>162</v>
      </c>
      <c r="F6" s="120">
        <v>2</v>
      </c>
      <c r="G6" s="120" t="s">
        <v>207</v>
      </c>
      <c r="H6" s="120">
        <v>0</v>
      </c>
      <c r="I6" s="120">
        <v>0</v>
      </c>
      <c r="J6" s="120">
        <v>40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1">
        <v>0</v>
      </c>
    </row>
    <row r="7" spans="1:16" ht="12.75">
      <c r="A7" s="33">
        <f>UnitPrices!C137</f>
        <v>104.5</v>
      </c>
      <c r="B7" s="19">
        <f t="shared" si="0"/>
        <v>209</v>
      </c>
      <c r="C7" t="str">
        <f aca="true" t="shared" si="1" ref="C7:C25">CONCATENATE(G7,H7)</f>
        <v>4' long strip fixture, two bulbs0</v>
      </c>
      <c r="D7" s="119">
        <v>0</v>
      </c>
      <c r="E7" s="120" t="s">
        <v>162</v>
      </c>
      <c r="F7" s="120">
        <v>2</v>
      </c>
      <c r="G7" s="120" t="s">
        <v>207</v>
      </c>
      <c r="H7" s="120">
        <v>0</v>
      </c>
      <c r="I7" s="120">
        <v>0</v>
      </c>
      <c r="J7" s="120">
        <v>40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1">
        <v>0</v>
      </c>
    </row>
    <row r="8" spans="1:16" ht="12.75">
      <c r="A8" s="33">
        <f>UnitPrices!C137</f>
        <v>104.5</v>
      </c>
      <c r="B8" s="19">
        <f t="shared" si="0"/>
        <v>1045</v>
      </c>
      <c r="C8" t="str">
        <f t="shared" si="1"/>
        <v>4' long strip fixture, two bulbs0</v>
      </c>
      <c r="D8" s="119">
        <v>0</v>
      </c>
      <c r="E8" s="120" t="s">
        <v>206</v>
      </c>
      <c r="F8" s="120">
        <v>10</v>
      </c>
      <c r="G8" s="120" t="s">
        <v>207</v>
      </c>
      <c r="H8" s="120">
        <v>0</v>
      </c>
      <c r="I8" s="120">
        <v>0</v>
      </c>
      <c r="J8" s="120">
        <v>40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1">
        <v>0</v>
      </c>
    </row>
    <row r="9" spans="1:16" ht="12.75">
      <c r="A9" s="33">
        <f>UnitPrices!C137</f>
        <v>104.5</v>
      </c>
      <c r="B9" s="19">
        <f t="shared" si="0"/>
        <v>1045</v>
      </c>
      <c r="C9" t="str">
        <f t="shared" si="1"/>
        <v>4' long strip fixture, two bulbs0</v>
      </c>
      <c r="D9" s="119">
        <v>0</v>
      </c>
      <c r="E9" s="120" t="s">
        <v>206</v>
      </c>
      <c r="F9" s="120">
        <v>10</v>
      </c>
      <c r="G9" s="120" t="s">
        <v>207</v>
      </c>
      <c r="H9" s="120">
        <v>0</v>
      </c>
      <c r="I9" s="120">
        <v>0</v>
      </c>
      <c r="J9" s="120">
        <v>40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1">
        <v>0</v>
      </c>
    </row>
    <row r="10" spans="1:16" ht="12.75">
      <c r="A10" s="33">
        <f>UnitPrices!C137</f>
        <v>104.5</v>
      </c>
      <c r="B10" s="19">
        <f t="shared" si="0"/>
        <v>1045</v>
      </c>
      <c r="C10" t="str">
        <f t="shared" si="1"/>
        <v>4' long strip fixture, two bulbs0</v>
      </c>
      <c r="D10" s="119">
        <v>0</v>
      </c>
      <c r="E10" s="120" t="s">
        <v>206</v>
      </c>
      <c r="F10" s="120">
        <v>10</v>
      </c>
      <c r="G10" s="120" t="s">
        <v>207</v>
      </c>
      <c r="H10" s="120">
        <v>0</v>
      </c>
      <c r="I10" s="120">
        <v>0</v>
      </c>
      <c r="J10" s="120">
        <v>40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1">
        <v>0</v>
      </c>
    </row>
    <row r="11" spans="1:16" ht="12.75">
      <c r="A11" s="33">
        <f>UnitPrices!C137</f>
        <v>104.5</v>
      </c>
      <c r="B11" s="19">
        <f t="shared" si="0"/>
        <v>1045</v>
      </c>
      <c r="C11" t="str">
        <f t="shared" si="1"/>
        <v>4' long strip fixture, two bulbs0</v>
      </c>
      <c r="D11" s="119">
        <v>0</v>
      </c>
      <c r="E11" s="120" t="s">
        <v>164</v>
      </c>
      <c r="F11" s="120">
        <v>10</v>
      </c>
      <c r="G11" s="120" t="s">
        <v>207</v>
      </c>
      <c r="H11" s="120">
        <v>0</v>
      </c>
      <c r="I11" s="120">
        <v>0</v>
      </c>
      <c r="J11" s="120">
        <v>40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1">
        <v>0</v>
      </c>
    </row>
    <row r="12" spans="3:16" ht="12.75">
      <c r="C12" t="str">
        <f t="shared" si="1"/>
        <v>00</v>
      </c>
      <c r="D12" s="119">
        <v>0</v>
      </c>
      <c r="E12" s="120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1">
        <v>0</v>
      </c>
    </row>
    <row r="13" spans="3:16" ht="12.75">
      <c r="C13" t="str">
        <f t="shared" si="1"/>
        <v>00</v>
      </c>
      <c r="D13" s="119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1">
        <v>0</v>
      </c>
    </row>
    <row r="14" spans="3:16" ht="12.75">
      <c r="C14" t="str">
        <f t="shared" si="1"/>
        <v>00</v>
      </c>
      <c r="D14" s="119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1">
        <v>0</v>
      </c>
    </row>
    <row r="15" spans="3:16" ht="12.75">
      <c r="C15" t="str">
        <f t="shared" si="1"/>
        <v>00</v>
      </c>
      <c r="D15" s="119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1">
        <v>0</v>
      </c>
    </row>
    <row r="16" spans="3:16" ht="13.5" thickBot="1">
      <c r="C16" t="str">
        <f t="shared" si="1"/>
        <v>00</v>
      </c>
      <c r="D16" s="123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5">
        <v>0</v>
      </c>
    </row>
    <row r="17" spans="3:16" ht="12.75">
      <c r="C17">
        <f t="shared" si="1"/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3:16" ht="12.75">
      <c r="C18">
        <f t="shared" si="1"/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3:16" ht="12.75" hidden="1">
      <c r="C19">
        <f t="shared" si="1"/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3:16" ht="12.75" hidden="1">
      <c r="C20">
        <f t="shared" si="1"/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3:16" ht="12.75" hidden="1">
      <c r="C21">
        <f t="shared" si="1"/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3:16" ht="12.75" hidden="1">
      <c r="C22">
        <f t="shared" si="1"/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3:16" ht="12.75" hidden="1">
      <c r="C23">
        <f t="shared" si="1"/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3:16" ht="12.75" hidden="1">
      <c r="C24">
        <f t="shared" si="1"/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3:16" ht="12.75" hidden="1">
      <c r="C25">
        <f t="shared" si="1"/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4:16" ht="12.75" hidden="1"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4:16" ht="12.75" hidden="1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4" spans="2:3" ht="12.75">
      <c r="B44" s="19">
        <f>SUM(B6:B43)</f>
        <v>4598</v>
      </c>
      <c r="C44" t="s">
        <v>1106</v>
      </c>
    </row>
  </sheetData>
  <sheetProtection/>
  <conditionalFormatting sqref="D3:P27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AA51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2" max="2" width="11.28125" style="15" bestFit="1" customWidth="1"/>
    <col min="4" max="4" width="12.28125" style="15" bestFit="1" customWidth="1"/>
    <col min="5" max="5" width="9.57421875" style="0" bestFit="1" customWidth="1"/>
    <col min="6" max="6" width="14.00390625" style="19" bestFit="1" customWidth="1"/>
    <col min="8" max="8" width="14.00390625" style="19" customWidth="1"/>
    <col min="9" max="9" width="33.421875" style="0" bestFit="1" customWidth="1"/>
    <col min="10" max="10" width="13.140625" style="0" customWidth="1"/>
    <col min="11" max="11" width="30.140625" style="0" bestFit="1" customWidth="1"/>
    <col min="12" max="12" width="13.421875" style="0" customWidth="1"/>
    <col min="13" max="13" width="27.421875" style="0" bestFit="1" customWidth="1"/>
    <col min="14" max="14" width="27.421875" style="0" customWidth="1"/>
    <col min="15" max="15" width="34.57421875" style="0" bestFit="1" customWidth="1"/>
    <col min="16" max="16" width="34.57421875" style="0" customWidth="1"/>
    <col min="17" max="17" width="13.421875" style="0" bestFit="1" customWidth="1"/>
    <col min="18" max="18" width="14.57421875" style="0" bestFit="1" customWidth="1"/>
    <col min="19" max="19" width="14.7109375" style="0" customWidth="1"/>
    <col min="20" max="20" width="12.140625" style="0" customWidth="1"/>
    <col min="23" max="23" width="10.00390625" style="0" bestFit="1" customWidth="1"/>
    <col min="24" max="24" width="7.28125" style="0" customWidth="1"/>
    <col min="25" max="25" width="29.28125" style="0" bestFit="1" customWidth="1"/>
    <col min="26" max="26" width="7.28125" style="0" bestFit="1" customWidth="1"/>
  </cols>
  <sheetData>
    <row r="1" spans="1:20" ht="14.25">
      <c r="A1" t="s">
        <v>190</v>
      </c>
      <c r="C1" t="s">
        <v>190</v>
      </c>
      <c r="E1" s="141" t="s">
        <v>483</v>
      </c>
      <c r="F1" s="18"/>
      <c r="G1" s="142" t="s">
        <v>193</v>
      </c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" ht="13.5" thickBot="1">
      <c r="A2" t="s">
        <v>1622</v>
      </c>
      <c r="B2" s="15" t="s">
        <v>1791</v>
      </c>
      <c r="C2" t="s">
        <v>1622</v>
      </c>
      <c r="D2" s="15" t="s">
        <v>1791</v>
      </c>
      <c r="E2" t="s">
        <v>1622</v>
      </c>
      <c r="F2" s="19" t="s">
        <v>1791</v>
      </c>
      <c r="G2" s="142" t="s">
        <v>1622</v>
      </c>
      <c r="H2" s="19" t="s">
        <v>1791</v>
      </c>
    </row>
    <row r="3" spans="1:27" ht="12.75">
      <c r="A3" t="s">
        <v>192</v>
      </c>
      <c r="C3" t="s">
        <v>191</v>
      </c>
      <c r="E3" t="s">
        <v>189</v>
      </c>
      <c r="G3" t="s">
        <v>1060</v>
      </c>
      <c r="I3" s="105" t="s">
        <v>546</v>
      </c>
      <c r="J3" s="117">
        <v>0</v>
      </c>
      <c r="K3" s="117">
        <v>0</v>
      </c>
      <c r="L3" s="117">
        <v>0</v>
      </c>
      <c r="M3" s="117">
        <v>0</v>
      </c>
      <c r="N3" s="117"/>
      <c r="O3" s="117">
        <v>0</v>
      </c>
      <c r="P3" s="117"/>
      <c r="Q3" s="117"/>
      <c r="R3" s="117"/>
      <c r="S3" s="117">
        <v>0</v>
      </c>
      <c r="T3" s="118">
        <v>0</v>
      </c>
      <c r="V3" s="54"/>
      <c r="W3" s="54"/>
      <c r="X3" s="54"/>
      <c r="Y3" s="54"/>
      <c r="Z3" s="54"/>
      <c r="AA3" s="54"/>
    </row>
    <row r="4" spans="9:27" ht="14.25">
      <c r="I4" s="119" t="s">
        <v>475</v>
      </c>
      <c r="J4" s="120" t="s">
        <v>488</v>
      </c>
      <c r="K4" s="120" t="s">
        <v>480</v>
      </c>
      <c r="L4" s="135" t="s">
        <v>477</v>
      </c>
      <c r="M4" s="135" t="s">
        <v>484</v>
      </c>
      <c r="N4" s="135" t="s">
        <v>157</v>
      </c>
      <c r="O4" s="135" t="s">
        <v>478</v>
      </c>
      <c r="P4" s="135" t="s">
        <v>194</v>
      </c>
      <c r="Q4" s="135" t="s">
        <v>195</v>
      </c>
      <c r="R4" s="135" t="s">
        <v>196</v>
      </c>
      <c r="S4" s="120" t="s">
        <v>548</v>
      </c>
      <c r="T4" s="121" t="s">
        <v>481</v>
      </c>
      <c r="V4" s="54"/>
      <c r="W4" s="54"/>
      <c r="X4" s="54"/>
      <c r="Y4" s="54"/>
      <c r="Z4" s="54"/>
      <c r="AA4" s="54"/>
    </row>
    <row r="5" spans="9:27" ht="12.75">
      <c r="I5" s="119">
        <v>0</v>
      </c>
      <c r="J5" s="120">
        <v>0</v>
      </c>
      <c r="K5" s="120">
        <v>0</v>
      </c>
      <c r="L5" s="120">
        <v>0</v>
      </c>
      <c r="M5" s="120">
        <v>0</v>
      </c>
      <c r="N5" s="120"/>
      <c r="O5" s="120">
        <v>0</v>
      </c>
      <c r="P5" s="120"/>
      <c r="Q5" s="120"/>
      <c r="R5" s="120"/>
      <c r="S5" s="120">
        <v>0</v>
      </c>
      <c r="T5" s="121">
        <v>0</v>
      </c>
      <c r="V5" s="54"/>
      <c r="W5" s="54"/>
      <c r="X5" s="54"/>
      <c r="Y5" s="54"/>
      <c r="Z5" s="54"/>
      <c r="AA5" s="54"/>
    </row>
    <row r="6" spans="1:27" ht="12.75">
      <c r="A6" s="161">
        <v>0</v>
      </c>
      <c r="B6" s="16">
        <f>A6*J6*R6</f>
        <v>0</v>
      </c>
      <c r="C6" s="161">
        <f>UnitPrices!D124</f>
        <v>58.991986280000006</v>
      </c>
      <c r="D6" s="16">
        <f>J6*C6*Q6</f>
        <v>801.7010935452</v>
      </c>
      <c r="E6" s="161">
        <f>UnitPrices!C121*UnitPrices!D129+UnitPrices!D130</f>
        <v>239.85198469559998</v>
      </c>
      <c r="F6" s="210">
        <f>E6*J6*L6</f>
        <v>239.8519846956</v>
      </c>
      <c r="G6" s="161">
        <f>UnitPrices!E134*UnitPrices!C122</f>
        <v>2.0613221497</v>
      </c>
      <c r="H6" s="210">
        <f>G6*J6*P6</f>
        <v>540.854498212284</v>
      </c>
      <c r="I6" s="119">
        <v>0</v>
      </c>
      <c r="J6" s="120">
        <v>5</v>
      </c>
      <c r="K6" s="135" t="s">
        <v>142</v>
      </c>
      <c r="L6" s="120">
        <v>0.2</v>
      </c>
      <c r="M6" s="120">
        <v>2265</v>
      </c>
      <c r="N6" s="120">
        <f>M6/1000</f>
        <v>2.265</v>
      </c>
      <c r="O6" s="120">
        <v>6684.9</v>
      </c>
      <c r="P6" s="212">
        <f>O6*7.85/1000</f>
        <v>52.476465</v>
      </c>
      <c r="Q6" s="212">
        <f>4*0.3*N6</f>
        <v>2.718</v>
      </c>
      <c r="R6" s="212"/>
      <c r="S6" s="120">
        <v>2</v>
      </c>
      <c r="T6" s="121">
        <v>0</v>
      </c>
      <c r="V6" s="54"/>
      <c r="W6" s="54"/>
      <c r="X6" s="54"/>
      <c r="Y6" s="54"/>
      <c r="Z6" s="54"/>
      <c r="AA6" s="54"/>
    </row>
    <row r="7" spans="1:27" ht="12.75">
      <c r="A7" s="161">
        <v>0</v>
      </c>
      <c r="B7" s="16">
        <f aca="true" t="shared" si="0" ref="B7:B42">A7*J7*R7</f>
        <v>0</v>
      </c>
      <c r="C7" s="161">
        <f>UnitPrices!D124</f>
        <v>58.991986280000006</v>
      </c>
      <c r="D7" s="16">
        <f aca="true" t="shared" si="1" ref="D7:D42">J7*C7*Q7</f>
        <v>164.87080325534401</v>
      </c>
      <c r="E7" s="161">
        <f>UnitPrices!C121*UnitPrices!D129+UnitPrices!D130</f>
        <v>239.85198469559998</v>
      </c>
      <c r="F7" s="210">
        <f aca="true" t="shared" si="2" ref="F7:F42">E7*J7*L7</f>
        <v>50.36891678607599</v>
      </c>
      <c r="G7" s="161">
        <f>UnitPrices!E134*UnitPrices!C122</f>
        <v>2.0613221497</v>
      </c>
      <c r="H7" s="210">
        <f aca="true" t="shared" si="3" ref="H7:H41">G7*J7*P7</f>
        <v>105.97233569469086</v>
      </c>
      <c r="I7" s="119">
        <v>0</v>
      </c>
      <c r="J7" s="120">
        <v>1</v>
      </c>
      <c r="K7" s="135" t="s">
        <v>142</v>
      </c>
      <c r="L7" s="120">
        <v>0.21</v>
      </c>
      <c r="M7" s="120">
        <v>2329</v>
      </c>
      <c r="N7" s="120">
        <f aca="true" t="shared" si="4" ref="N7:N41">M7/1000</f>
        <v>2.329</v>
      </c>
      <c r="O7" s="120">
        <v>6549.03</v>
      </c>
      <c r="P7" s="212">
        <f aca="true" t="shared" si="5" ref="P7:P41">O7*7.85/1000</f>
        <v>51.409885499999994</v>
      </c>
      <c r="Q7" s="212">
        <f aca="true" t="shared" si="6" ref="Q7:Q16">4*0.3*N7</f>
        <v>2.7948</v>
      </c>
      <c r="R7" s="212"/>
      <c r="S7" s="120">
        <v>2</v>
      </c>
      <c r="T7" s="121">
        <v>0</v>
      </c>
      <c r="V7" s="54"/>
      <c r="W7" s="54"/>
      <c r="X7" s="54"/>
      <c r="Y7" s="54"/>
      <c r="Z7" s="54"/>
      <c r="AA7" s="54"/>
    </row>
    <row r="8" spans="1:27" ht="12.75">
      <c r="A8" s="161">
        <v>0</v>
      </c>
      <c r="B8" s="16">
        <f t="shared" si="0"/>
        <v>0</v>
      </c>
      <c r="C8" s="161">
        <f>UnitPrices!D124</f>
        <v>58.991986280000006</v>
      </c>
      <c r="D8" s="16">
        <f t="shared" si="1"/>
        <v>330.59109111312006</v>
      </c>
      <c r="E8" s="161">
        <f>UnitPrices!C121*UnitPrices!D129+UnitPrices!D130</f>
        <v>239.85198469559998</v>
      </c>
      <c r="F8" s="210">
        <f t="shared" si="2"/>
        <v>100.73783357215198</v>
      </c>
      <c r="G8" s="161">
        <f>UnitPrices!E134*UnitPrices!C122</f>
        <v>2.0613221497</v>
      </c>
      <c r="H8" s="210">
        <f t="shared" si="3"/>
        <v>212.15017490109608</v>
      </c>
      <c r="I8" s="119">
        <v>0</v>
      </c>
      <c r="J8" s="120">
        <v>2</v>
      </c>
      <c r="K8" s="135" t="s">
        <v>142</v>
      </c>
      <c r="L8" s="120">
        <v>0.21</v>
      </c>
      <c r="M8" s="120">
        <v>2335</v>
      </c>
      <c r="N8" s="120">
        <f t="shared" si="4"/>
        <v>2.335</v>
      </c>
      <c r="O8" s="120">
        <v>6555.38</v>
      </c>
      <c r="P8" s="212">
        <f t="shared" si="5"/>
        <v>51.459733</v>
      </c>
      <c r="Q8" s="212">
        <f t="shared" si="6"/>
        <v>2.802</v>
      </c>
      <c r="R8" s="212"/>
      <c r="S8" s="120">
        <v>2</v>
      </c>
      <c r="T8" s="121">
        <v>0</v>
      </c>
      <c r="V8" s="54"/>
      <c r="W8" s="54"/>
      <c r="X8" s="54"/>
      <c r="Y8" s="54"/>
      <c r="Z8" s="54"/>
      <c r="AA8" s="54"/>
    </row>
    <row r="9" spans="1:27" ht="12.75">
      <c r="A9" s="161">
        <v>0</v>
      </c>
      <c r="B9" s="16">
        <f t="shared" si="0"/>
        <v>0</v>
      </c>
      <c r="C9" s="161">
        <f>UnitPrices!D124</f>
        <v>58.991986280000006</v>
      </c>
      <c r="D9" s="16">
        <f t="shared" si="1"/>
        <v>334.696933358208</v>
      </c>
      <c r="E9" s="161">
        <f>UnitPrices!C121*UnitPrices!D129+UnitPrices!D130</f>
        <v>239.85198469559998</v>
      </c>
      <c r="F9" s="210">
        <f t="shared" si="2"/>
        <v>100.73783357215198</v>
      </c>
      <c r="G9" s="161">
        <f>UnitPrices!E134*UnitPrices!C122</f>
        <v>2.0613221497</v>
      </c>
      <c r="H9" s="210">
        <f t="shared" si="3"/>
        <v>216.30134583772573</v>
      </c>
      <c r="I9" s="119">
        <v>0</v>
      </c>
      <c r="J9" s="120">
        <v>2</v>
      </c>
      <c r="K9" s="135" t="s">
        <v>142</v>
      </c>
      <c r="L9" s="120">
        <v>0.21</v>
      </c>
      <c r="M9" s="120">
        <v>2364</v>
      </c>
      <c r="N9" s="120">
        <f t="shared" si="4"/>
        <v>2.364</v>
      </c>
      <c r="O9" s="120">
        <v>6683.65</v>
      </c>
      <c r="P9" s="212">
        <f t="shared" si="5"/>
        <v>52.466652499999995</v>
      </c>
      <c r="Q9" s="212">
        <f t="shared" si="6"/>
        <v>2.8367999999999998</v>
      </c>
      <c r="R9" s="212"/>
      <c r="S9" s="120">
        <v>2</v>
      </c>
      <c r="T9" s="121">
        <v>0</v>
      </c>
      <c r="V9" s="54"/>
      <c r="W9" s="54"/>
      <c r="X9" s="54"/>
      <c r="Y9" s="54"/>
      <c r="Z9" s="54"/>
      <c r="AA9" s="54"/>
    </row>
    <row r="10" spans="1:27" ht="12.75">
      <c r="A10" s="161">
        <v>0</v>
      </c>
      <c r="B10" s="16">
        <f t="shared" si="0"/>
        <v>0</v>
      </c>
      <c r="C10" s="161">
        <f>UnitPrices!D124</f>
        <v>58.991986280000006</v>
      </c>
      <c r="D10" s="16">
        <f t="shared" si="1"/>
        <v>169.330597418112</v>
      </c>
      <c r="E10" s="161">
        <f>UnitPrices!C121*UnitPrices!D129+UnitPrices!D130</f>
        <v>239.85198469559998</v>
      </c>
      <c r="F10" s="210">
        <f t="shared" si="2"/>
        <v>52.767436633032</v>
      </c>
      <c r="G10" s="161">
        <f>UnitPrices!E134*UnitPrices!C122</f>
        <v>2.0613221497</v>
      </c>
      <c r="H10" s="210">
        <f t="shared" si="3"/>
        <v>107.9579526964599</v>
      </c>
      <c r="I10" s="119">
        <v>0</v>
      </c>
      <c r="J10" s="120">
        <v>1</v>
      </c>
      <c r="K10" s="135" t="s">
        <v>142</v>
      </c>
      <c r="L10" s="120">
        <v>0.22</v>
      </c>
      <c r="M10" s="120">
        <v>2392</v>
      </c>
      <c r="N10" s="120">
        <f t="shared" si="4"/>
        <v>2.392</v>
      </c>
      <c r="O10" s="120">
        <v>6671.74</v>
      </c>
      <c r="P10" s="212">
        <f t="shared" si="5"/>
        <v>52.373158999999994</v>
      </c>
      <c r="Q10" s="212">
        <f t="shared" si="6"/>
        <v>2.8703999999999996</v>
      </c>
      <c r="R10" s="212"/>
      <c r="S10" s="120">
        <v>2</v>
      </c>
      <c r="T10" s="121">
        <v>0</v>
      </c>
      <c r="V10" s="54"/>
      <c r="W10" s="54"/>
      <c r="X10" s="54"/>
      <c r="Y10" s="54"/>
      <c r="Z10" s="54"/>
      <c r="AA10" s="54"/>
    </row>
    <row r="11" spans="1:27" ht="12.75">
      <c r="A11" s="161">
        <v>0</v>
      </c>
      <c r="B11" s="16">
        <f t="shared" si="0"/>
        <v>0</v>
      </c>
      <c r="C11" s="161">
        <f>UnitPrices!D124</f>
        <v>58.991986280000006</v>
      </c>
      <c r="D11" s="16">
        <f t="shared" si="1"/>
        <v>340.64332557523204</v>
      </c>
      <c r="E11" s="161">
        <f>UnitPrices!C121*UnitPrices!D129+UnitPrices!D130</f>
        <v>239.85198469559998</v>
      </c>
      <c r="F11" s="210">
        <f t="shared" si="2"/>
        <v>105.534873266064</v>
      </c>
      <c r="G11" s="161">
        <f>UnitPrices!E134*UnitPrices!C122</f>
        <v>2.0613221497</v>
      </c>
      <c r="H11" s="210">
        <f t="shared" si="3"/>
        <v>217.65022558075785</v>
      </c>
      <c r="I11" s="119">
        <v>0</v>
      </c>
      <c r="J11" s="120">
        <v>2</v>
      </c>
      <c r="K11" s="135" t="s">
        <v>142</v>
      </c>
      <c r="L11" s="184">
        <v>0.22</v>
      </c>
      <c r="M11" s="120">
        <v>2406</v>
      </c>
      <c r="N11" s="120">
        <f t="shared" si="4"/>
        <v>2.406</v>
      </c>
      <c r="O11" s="184">
        <v>6725.33</v>
      </c>
      <c r="P11" s="212">
        <f t="shared" si="5"/>
        <v>52.7938405</v>
      </c>
      <c r="Q11" s="212">
        <f t="shared" si="6"/>
        <v>2.8872</v>
      </c>
      <c r="R11" s="212"/>
      <c r="S11" s="120">
        <v>2</v>
      </c>
      <c r="T11" s="121">
        <v>0</v>
      </c>
      <c r="V11" s="54"/>
      <c r="W11" s="54"/>
      <c r="X11" s="54"/>
      <c r="Y11" s="54"/>
      <c r="Z11" s="54"/>
      <c r="AA11" s="54"/>
    </row>
    <row r="12" spans="1:27" ht="12.75">
      <c r="A12" s="161">
        <v>0</v>
      </c>
      <c r="B12" s="16">
        <f t="shared" si="0"/>
        <v>0</v>
      </c>
      <c r="C12" s="161">
        <f>UnitPrices!D124</f>
        <v>58.991986280000006</v>
      </c>
      <c r="D12" s="16">
        <f t="shared" si="1"/>
        <v>172.58695506076802</v>
      </c>
      <c r="E12" s="161">
        <f>UnitPrices!C121*UnitPrices!D129+UnitPrices!D130</f>
        <v>239.85198469559998</v>
      </c>
      <c r="F12" s="210">
        <f t="shared" si="2"/>
        <v>52.767436633032</v>
      </c>
      <c r="G12" s="161">
        <f>UnitPrices!E134*UnitPrices!C122</f>
        <v>2.0613221497</v>
      </c>
      <c r="H12" s="210">
        <f t="shared" si="3"/>
        <v>109.33887156966476</v>
      </c>
      <c r="I12" s="119">
        <v>0</v>
      </c>
      <c r="J12" s="120">
        <v>1</v>
      </c>
      <c r="K12" s="135" t="s">
        <v>142</v>
      </c>
      <c r="L12" s="184">
        <v>0.22</v>
      </c>
      <c r="M12" s="120">
        <v>2438</v>
      </c>
      <c r="N12" s="120">
        <f t="shared" si="4"/>
        <v>2.438</v>
      </c>
      <c r="O12" s="184">
        <v>6757.08</v>
      </c>
      <c r="P12" s="212">
        <f t="shared" si="5"/>
        <v>53.043077999999994</v>
      </c>
      <c r="Q12" s="212">
        <f t="shared" si="6"/>
        <v>2.9256</v>
      </c>
      <c r="R12" s="212"/>
      <c r="S12" s="120">
        <v>2</v>
      </c>
      <c r="T12" s="121">
        <v>0</v>
      </c>
      <c r="V12" s="54"/>
      <c r="W12" s="54"/>
      <c r="X12" s="54"/>
      <c r="Y12" s="54"/>
      <c r="Z12" s="54"/>
      <c r="AA12" s="54"/>
    </row>
    <row r="13" spans="1:27" ht="12.75">
      <c r="A13" s="161">
        <v>0</v>
      </c>
      <c r="B13" s="16">
        <f t="shared" si="0"/>
        <v>0</v>
      </c>
      <c r="C13" s="161">
        <f>UnitPrices!D124</f>
        <v>58.991986280000006</v>
      </c>
      <c r="D13" s="16">
        <f t="shared" si="1"/>
        <v>348.71342929833605</v>
      </c>
      <c r="E13" s="161">
        <f>UnitPrices!C121*UnitPrices!D129+UnitPrices!D130</f>
        <v>239.85198469559998</v>
      </c>
      <c r="F13" s="210">
        <f t="shared" si="2"/>
        <v>105.534873266064</v>
      </c>
      <c r="G13" s="161">
        <f>UnitPrices!E134*UnitPrices!C122</f>
        <v>2.0613221497</v>
      </c>
      <c r="H13" s="210">
        <f t="shared" si="3"/>
        <v>281.65405158350643</v>
      </c>
      <c r="I13" s="119">
        <v>0</v>
      </c>
      <c r="J13" s="120">
        <v>2</v>
      </c>
      <c r="K13" s="135" t="s">
        <v>142</v>
      </c>
      <c r="L13" s="184">
        <v>0.22</v>
      </c>
      <c r="M13" s="120">
        <v>2463</v>
      </c>
      <c r="N13" s="120">
        <f t="shared" si="4"/>
        <v>2.463</v>
      </c>
      <c r="O13" s="184">
        <v>8703.03</v>
      </c>
      <c r="P13" s="212">
        <f t="shared" si="5"/>
        <v>68.3187855</v>
      </c>
      <c r="Q13" s="212">
        <f t="shared" si="6"/>
        <v>2.9556</v>
      </c>
      <c r="R13" s="212"/>
      <c r="S13" s="120">
        <v>2</v>
      </c>
      <c r="T13" s="121">
        <v>0</v>
      </c>
      <c r="V13" s="54"/>
      <c r="W13" s="54"/>
      <c r="X13" s="54"/>
      <c r="Y13" s="54"/>
      <c r="Z13" s="54"/>
      <c r="AA13" s="54"/>
    </row>
    <row r="14" spans="1:27" ht="12.75">
      <c r="A14" s="161">
        <v>0</v>
      </c>
      <c r="B14" s="16">
        <f t="shared" si="0"/>
        <v>0</v>
      </c>
      <c r="C14" s="161">
        <f>UnitPrices!D124</f>
        <v>58.991986280000006</v>
      </c>
      <c r="D14" s="16">
        <f t="shared" si="1"/>
        <v>2300.6874649200004</v>
      </c>
      <c r="E14" s="161">
        <f>UnitPrices!C121*UnitPrices!D129+UnitPrices!D130</f>
        <v>239.85198469559998</v>
      </c>
      <c r="F14" s="210">
        <f t="shared" si="2"/>
        <v>717.157434239844</v>
      </c>
      <c r="G14" s="161">
        <f>UnitPrices!E134*UnitPrices!C122</f>
        <v>2.0613221497</v>
      </c>
      <c r="H14" s="210">
        <f t="shared" si="3"/>
        <v>1455.2981993423657</v>
      </c>
      <c r="I14" s="119">
        <v>0</v>
      </c>
      <c r="J14" s="120">
        <v>13</v>
      </c>
      <c r="K14" s="135" t="s">
        <v>142</v>
      </c>
      <c r="L14" s="184">
        <v>0.23</v>
      </c>
      <c r="M14" s="120">
        <v>2500</v>
      </c>
      <c r="N14" s="120">
        <f t="shared" si="4"/>
        <v>2.5</v>
      </c>
      <c r="O14" s="184">
        <v>6918.2</v>
      </c>
      <c r="P14" s="212">
        <f t="shared" si="5"/>
        <v>54.307869999999994</v>
      </c>
      <c r="Q14" s="212">
        <f t="shared" si="6"/>
        <v>3</v>
      </c>
      <c r="R14" s="212"/>
      <c r="S14" s="120">
        <v>2</v>
      </c>
      <c r="T14" s="121">
        <v>0</v>
      </c>
      <c r="V14" s="54"/>
      <c r="W14" s="54"/>
      <c r="X14" s="54"/>
      <c r="Y14" s="54"/>
      <c r="Z14" s="54"/>
      <c r="AA14" s="54"/>
    </row>
    <row r="15" spans="1:27" ht="12.75">
      <c r="A15" s="161">
        <v>0</v>
      </c>
      <c r="B15" s="16">
        <f t="shared" si="0"/>
        <v>0</v>
      </c>
      <c r="C15" s="161">
        <f>UnitPrices!D124</f>
        <v>58.991986280000006</v>
      </c>
      <c r="D15" s="16">
        <f t="shared" si="1"/>
        <v>362.44676370432006</v>
      </c>
      <c r="E15" s="161">
        <f>UnitPrices!C121*UnitPrices!D129+UnitPrices!D130</f>
        <v>239.85198469559998</v>
      </c>
      <c r="F15" s="210">
        <f t="shared" si="2"/>
        <v>110.331912959976</v>
      </c>
      <c r="G15" s="161">
        <f>UnitPrices!E134*UnitPrices!C122</f>
        <v>2.0613221497</v>
      </c>
      <c r="H15" s="210">
        <f t="shared" si="3"/>
        <v>297.3878535189649</v>
      </c>
      <c r="I15" s="119">
        <v>0</v>
      </c>
      <c r="J15" s="120">
        <v>2</v>
      </c>
      <c r="K15" s="135" t="s">
        <v>142</v>
      </c>
      <c r="L15" s="184">
        <v>0.23</v>
      </c>
      <c r="M15" s="120">
        <v>2560</v>
      </c>
      <c r="N15" s="120">
        <f t="shared" si="4"/>
        <v>2.56</v>
      </c>
      <c r="O15" s="184">
        <v>9189.2</v>
      </c>
      <c r="P15" s="212">
        <f t="shared" si="5"/>
        <v>72.13522</v>
      </c>
      <c r="Q15" s="212">
        <f t="shared" si="6"/>
        <v>3.072</v>
      </c>
      <c r="R15" s="212"/>
      <c r="S15" s="120">
        <v>2</v>
      </c>
      <c r="T15" s="121">
        <v>0</v>
      </c>
      <c r="V15" s="54"/>
      <c r="W15" s="54"/>
      <c r="X15" s="54"/>
      <c r="Y15" s="54"/>
      <c r="Z15" s="54"/>
      <c r="AA15" s="54"/>
    </row>
    <row r="16" spans="1:27" ht="12.75">
      <c r="A16" s="161">
        <v>0</v>
      </c>
      <c r="B16" s="16">
        <f t="shared" si="0"/>
        <v>0</v>
      </c>
      <c r="C16" s="161">
        <f>UnitPrices!D124</f>
        <v>58.991986280000006</v>
      </c>
      <c r="D16" s="16">
        <f t="shared" si="1"/>
        <v>1121.7444175114563</v>
      </c>
      <c r="E16" s="161">
        <f>UnitPrices!C121*UnitPrices!D129+UnitPrices!D130</f>
        <v>239.85198469559998</v>
      </c>
      <c r="F16" s="210">
        <f t="shared" si="2"/>
        <v>345.38685796166396</v>
      </c>
      <c r="G16" s="161">
        <f>UnitPrices!E134*UnitPrices!C122</f>
        <v>2.0613221497</v>
      </c>
      <c r="H16" s="210">
        <f t="shared" si="3"/>
        <v>694.9199955031595</v>
      </c>
      <c r="I16" s="119">
        <v>0</v>
      </c>
      <c r="J16" s="120">
        <v>6</v>
      </c>
      <c r="K16" s="135" t="s">
        <v>142</v>
      </c>
      <c r="L16" s="184">
        <v>0.24</v>
      </c>
      <c r="M16" s="120">
        <v>2641</v>
      </c>
      <c r="N16" s="120">
        <f t="shared" si="4"/>
        <v>2.641</v>
      </c>
      <c r="O16" s="184">
        <v>7157.61</v>
      </c>
      <c r="P16" s="212">
        <f t="shared" si="5"/>
        <v>56.18723849999999</v>
      </c>
      <c r="Q16" s="212">
        <f t="shared" si="6"/>
        <v>3.1692</v>
      </c>
      <c r="R16" s="212"/>
      <c r="S16" s="120">
        <v>2</v>
      </c>
      <c r="T16" s="121">
        <v>0</v>
      </c>
      <c r="V16" s="54"/>
      <c r="W16" s="54"/>
      <c r="X16" s="54"/>
      <c r="Y16" s="54"/>
      <c r="Z16" s="54"/>
      <c r="AA16" s="54"/>
    </row>
    <row r="17" spans="1:27" ht="12.75">
      <c r="A17" s="161">
        <v>0</v>
      </c>
      <c r="B17" s="16">
        <f t="shared" si="0"/>
        <v>0</v>
      </c>
      <c r="C17" s="161">
        <v>0</v>
      </c>
      <c r="D17" s="16">
        <f t="shared" si="1"/>
        <v>0</v>
      </c>
      <c r="E17" s="161">
        <v>0</v>
      </c>
      <c r="F17" s="210">
        <f t="shared" si="2"/>
        <v>0</v>
      </c>
      <c r="G17" s="161">
        <v>0</v>
      </c>
      <c r="H17" s="210">
        <f t="shared" si="3"/>
        <v>0</v>
      </c>
      <c r="I17" s="119">
        <v>0</v>
      </c>
      <c r="J17" s="120">
        <v>0</v>
      </c>
      <c r="K17" s="135">
        <v>0</v>
      </c>
      <c r="L17" s="184">
        <v>0</v>
      </c>
      <c r="M17" s="120">
        <v>0</v>
      </c>
      <c r="N17" s="120">
        <f t="shared" si="4"/>
        <v>0</v>
      </c>
      <c r="O17" s="184">
        <v>0</v>
      </c>
      <c r="P17" s="212">
        <f t="shared" si="5"/>
        <v>0</v>
      </c>
      <c r="Q17" s="212"/>
      <c r="R17" s="212"/>
      <c r="S17" s="120">
        <v>0</v>
      </c>
      <c r="T17" s="121">
        <v>0</v>
      </c>
      <c r="V17" s="54"/>
      <c r="W17" s="54"/>
      <c r="X17" s="54"/>
      <c r="Y17" s="54"/>
      <c r="Z17" s="54"/>
      <c r="AA17" s="54"/>
    </row>
    <row r="18" spans="1:27" ht="12.75">
      <c r="A18" s="161">
        <f>UnitPrices!D127</f>
        <v>70.72579377000001</v>
      </c>
      <c r="B18" s="16">
        <f t="shared" si="0"/>
        <v>50.922571514400005</v>
      </c>
      <c r="C18" s="161">
        <f>UnitPrices!D126</f>
        <v>67.81925430000001</v>
      </c>
      <c r="D18" s="16">
        <f t="shared" si="1"/>
        <v>146.48958928800005</v>
      </c>
      <c r="E18" s="161">
        <f>UnitPrices!C121*UnitPrices!D129+UnitPrices!D131</f>
        <v>199.3709130066</v>
      </c>
      <c r="F18" s="210">
        <f t="shared" si="2"/>
        <v>47.849019121584</v>
      </c>
      <c r="G18" s="161">
        <f>UnitPrices!C122*UnitPrices!E133</f>
        <v>1.9946323154449999</v>
      </c>
      <c r="H18" s="210">
        <f t="shared" si="3"/>
        <v>41.08560797191523</v>
      </c>
      <c r="I18" s="119">
        <v>0</v>
      </c>
      <c r="J18" s="120">
        <v>2</v>
      </c>
      <c r="K18" s="135" t="s">
        <v>148</v>
      </c>
      <c r="L18" s="184">
        <v>0.12</v>
      </c>
      <c r="M18" s="120">
        <v>1200</v>
      </c>
      <c r="N18" s="120">
        <f t="shared" si="4"/>
        <v>1.2</v>
      </c>
      <c r="O18" s="184">
        <v>1311.98</v>
      </c>
      <c r="P18" s="212">
        <f t="shared" si="5"/>
        <v>10.299043</v>
      </c>
      <c r="Q18" s="212">
        <f>2*0.45*N18</f>
        <v>1.08</v>
      </c>
      <c r="R18" s="212">
        <f>0.3*N18</f>
        <v>0.36</v>
      </c>
      <c r="S18" s="120"/>
      <c r="T18" s="121">
        <v>0</v>
      </c>
      <c r="V18" s="54"/>
      <c r="W18" s="54"/>
      <c r="X18" s="54"/>
      <c r="Y18" s="54"/>
      <c r="Z18" s="54"/>
      <c r="AA18" s="54"/>
    </row>
    <row r="19" spans="1:27" ht="12.75">
      <c r="A19" s="161">
        <f>UnitPrices!D127</f>
        <v>70.72579377000001</v>
      </c>
      <c r="B19" s="16">
        <f t="shared" si="0"/>
        <v>39.27403328048101</v>
      </c>
      <c r="C19" s="161">
        <f>UnitPrices!D126</f>
        <v>67.81925430000001</v>
      </c>
      <c r="D19" s="16">
        <f t="shared" si="1"/>
        <v>112.98009573837001</v>
      </c>
      <c r="E19" s="161">
        <f>UnitPrices!C121*UnitPrices!D129+UnitPrices!D131</f>
        <v>199.3709130066</v>
      </c>
      <c r="F19" s="210">
        <f t="shared" si="2"/>
        <v>45.855309991518006</v>
      </c>
      <c r="G19" s="161">
        <f>UnitPrices!C122*UnitPrices!E133</f>
        <v>1.9946323154449999</v>
      </c>
      <c r="H19" s="210">
        <f t="shared" si="3"/>
        <v>50.16309785958049</v>
      </c>
      <c r="I19" s="119">
        <v>0</v>
      </c>
      <c r="J19" s="120">
        <v>1</v>
      </c>
      <c r="K19" s="135" t="s">
        <v>148</v>
      </c>
      <c r="L19" s="184">
        <v>0.23</v>
      </c>
      <c r="M19" s="120">
        <v>1851</v>
      </c>
      <c r="N19" s="120">
        <f t="shared" si="4"/>
        <v>1.851</v>
      </c>
      <c r="O19" s="184">
        <v>3203.7</v>
      </c>
      <c r="P19" s="212">
        <f t="shared" si="5"/>
        <v>25.149044999999997</v>
      </c>
      <c r="Q19" s="212">
        <f aca="true" t="shared" si="7" ref="Q19:Q41">2*0.45*N19</f>
        <v>1.6659</v>
      </c>
      <c r="R19" s="212">
        <f aca="true" t="shared" si="8" ref="R19:R41">0.3*N19</f>
        <v>0.5553</v>
      </c>
      <c r="S19" s="120">
        <v>0</v>
      </c>
      <c r="T19" s="121">
        <v>0</v>
      </c>
      <c r="V19" s="54"/>
      <c r="W19" s="54"/>
      <c r="X19" s="54"/>
      <c r="Y19" s="54"/>
      <c r="Z19" s="54"/>
      <c r="AA19" s="54"/>
    </row>
    <row r="20" spans="1:27" ht="12.75">
      <c r="A20" s="161">
        <f>UnitPrices!D127</f>
        <v>70.72579377000001</v>
      </c>
      <c r="B20" s="16">
        <f t="shared" si="0"/>
        <v>43.262968049109006</v>
      </c>
      <c r="C20" s="161">
        <f>UnitPrices!D126</f>
        <v>67.81925430000001</v>
      </c>
      <c r="D20" s="16">
        <f t="shared" si="1"/>
        <v>124.45511356593003</v>
      </c>
      <c r="E20" s="161">
        <f>UnitPrices!C121*UnitPrices!D129+UnitPrices!D131</f>
        <v>199.3709130066</v>
      </c>
      <c r="F20" s="210">
        <f t="shared" si="2"/>
        <v>49.84272825165</v>
      </c>
      <c r="G20" s="161">
        <f>UnitPrices!C122*UnitPrices!E133</f>
        <v>1.9946323154449999</v>
      </c>
      <c r="H20" s="210">
        <f t="shared" si="3"/>
        <v>56.81080046196633</v>
      </c>
      <c r="I20" s="185">
        <v>0</v>
      </c>
      <c r="J20" s="120">
        <v>1</v>
      </c>
      <c r="K20" s="135" t="s">
        <v>148</v>
      </c>
      <c r="L20" s="184">
        <v>0.25</v>
      </c>
      <c r="M20" s="120">
        <v>2039</v>
      </c>
      <c r="N20" s="120">
        <f t="shared" si="4"/>
        <v>2.039</v>
      </c>
      <c r="O20" s="184">
        <v>3628.26</v>
      </c>
      <c r="P20" s="212">
        <f t="shared" si="5"/>
        <v>28.481841</v>
      </c>
      <c r="Q20" s="212">
        <f t="shared" si="7"/>
        <v>1.8351000000000002</v>
      </c>
      <c r="R20" s="212">
        <f t="shared" si="8"/>
        <v>0.6117</v>
      </c>
      <c r="S20" s="179">
        <v>0</v>
      </c>
      <c r="T20" s="187">
        <v>0</v>
      </c>
      <c r="V20" s="54"/>
      <c r="W20" s="54"/>
      <c r="X20" s="54"/>
      <c r="Y20" s="54"/>
      <c r="Z20" s="54"/>
      <c r="AA20" s="54"/>
    </row>
    <row r="21" spans="1:27" ht="12.75">
      <c r="A21" s="161">
        <f>UnitPrices!D127</f>
        <v>70.72579377000001</v>
      </c>
      <c r="B21" s="16">
        <f t="shared" si="0"/>
        <v>46.42441103062801</v>
      </c>
      <c r="C21" s="161">
        <f>UnitPrices!D126</f>
        <v>67.81925430000001</v>
      </c>
      <c r="D21" s="16">
        <f t="shared" si="1"/>
        <v>133.54967556756003</v>
      </c>
      <c r="E21" s="161">
        <f>UnitPrices!C121*UnitPrices!D129+UnitPrices!D131</f>
        <v>199.3709130066</v>
      </c>
      <c r="F21" s="210">
        <f t="shared" si="2"/>
        <v>57.817564771914</v>
      </c>
      <c r="G21" s="161">
        <f>UnitPrices!C122*UnitPrices!E133</f>
        <v>1.9946323154449999</v>
      </c>
      <c r="H21" s="210">
        <f t="shared" si="3"/>
        <v>53.75908283146652</v>
      </c>
      <c r="I21" s="185">
        <v>0</v>
      </c>
      <c r="J21" s="120">
        <v>1</v>
      </c>
      <c r="K21" s="135" t="s">
        <v>148</v>
      </c>
      <c r="L21" s="184">
        <v>0.29</v>
      </c>
      <c r="M21" s="120">
        <v>2188</v>
      </c>
      <c r="N21" s="120">
        <f t="shared" si="4"/>
        <v>2.188</v>
      </c>
      <c r="O21" s="184">
        <v>3433.36</v>
      </c>
      <c r="P21" s="212">
        <f t="shared" si="5"/>
        <v>26.951876</v>
      </c>
      <c r="Q21" s="212">
        <f t="shared" si="7"/>
        <v>1.9692000000000003</v>
      </c>
      <c r="R21" s="212">
        <f t="shared" si="8"/>
        <v>0.6564</v>
      </c>
      <c r="S21" s="179">
        <v>0</v>
      </c>
      <c r="T21" s="187">
        <v>0</v>
      </c>
      <c r="V21" s="54"/>
      <c r="W21" s="54"/>
      <c r="X21" s="54"/>
      <c r="Y21" s="54"/>
      <c r="Z21" s="54"/>
      <c r="AA21" s="54"/>
    </row>
    <row r="22" spans="1:27" ht="12.75">
      <c r="A22" s="161">
        <f>UnitPrices!D127</f>
        <v>70.72579377000001</v>
      </c>
      <c r="B22" s="16">
        <f t="shared" si="0"/>
        <v>94.41893468295001</v>
      </c>
      <c r="C22" s="161">
        <f>UnitPrices!D126</f>
        <v>67.81925430000001</v>
      </c>
      <c r="D22" s="16">
        <f t="shared" si="1"/>
        <v>271.61611347150006</v>
      </c>
      <c r="E22" s="161">
        <f>UnitPrices!C121*UnitPrices!D129+UnitPrices!D131</f>
        <v>199.3709130066</v>
      </c>
      <c r="F22" s="210">
        <f t="shared" si="2"/>
        <v>103.672874763432</v>
      </c>
      <c r="G22" s="161">
        <f>UnitPrices!C122*UnitPrices!E133</f>
        <v>1.9946323154449999</v>
      </c>
      <c r="H22" s="210">
        <f t="shared" si="3"/>
        <v>75.90337311423029</v>
      </c>
      <c r="I22" s="185">
        <v>0</v>
      </c>
      <c r="J22" s="120">
        <v>2</v>
      </c>
      <c r="K22" s="135" t="s">
        <v>148</v>
      </c>
      <c r="L22" s="184">
        <v>0.26</v>
      </c>
      <c r="M22" s="120">
        <v>2225</v>
      </c>
      <c r="N22" s="120">
        <f t="shared" si="4"/>
        <v>2.225</v>
      </c>
      <c r="O22" s="184">
        <v>2423.81</v>
      </c>
      <c r="P22" s="212">
        <f t="shared" si="5"/>
        <v>19.026908499999998</v>
      </c>
      <c r="Q22" s="212">
        <f t="shared" si="7"/>
        <v>2.0025</v>
      </c>
      <c r="R22" s="212">
        <f t="shared" si="8"/>
        <v>0.6675</v>
      </c>
      <c r="S22" s="179">
        <v>0</v>
      </c>
      <c r="T22" s="187">
        <v>0</v>
      </c>
      <c r="V22" s="54"/>
      <c r="W22" s="54"/>
      <c r="X22" s="54"/>
      <c r="Y22" s="54"/>
      <c r="Z22" s="54"/>
      <c r="AA22" s="54"/>
    </row>
    <row r="23" spans="1:27" ht="12.75">
      <c r="A23" s="161">
        <f>UnitPrices!D127</f>
        <v>70.72579377000001</v>
      </c>
      <c r="B23" s="16">
        <f t="shared" si="0"/>
        <v>47.761128532881</v>
      </c>
      <c r="C23" s="161">
        <f>UnitPrices!D126</f>
        <v>67.81925430000001</v>
      </c>
      <c r="D23" s="16">
        <f t="shared" si="1"/>
        <v>137.39502728637004</v>
      </c>
      <c r="E23" s="161">
        <f>UnitPrices!C121*UnitPrices!D129+UnitPrices!D131</f>
        <v>199.3709130066</v>
      </c>
      <c r="F23" s="210">
        <f t="shared" si="2"/>
        <v>55.823855641848006</v>
      </c>
      <c r="G23" s="161">
        <f>UnitPrices!C122*UnitPrices!E133</f>
        <v>1.9946323154449999</v>
      </c>
      <c r="H23" s="210">
        <f t="shared" si="3"/>
        <v>63.19842594868976</v>
      </c>
      <c r="I23" s="185">
        <v>0</v>
      </c>
      <c r="J23" s="120">
        <v>1</v>
      </c>
      <c r="K23" s="135" t="s">
        <v>148</v>
      </c>
      <c r="L23" s="184">
        <v>0.28</v>
      </c>
      <c r="M23" s="120">
        <v>2251</v>
      </c>
      <c r="N23" s="120">
        <f t="shared" si="4"/>
        <v>2.251</v>
      </c>
      <c r="O23" s="184">
        <v>4036.21</v>
      </c>
      <c r="P23" s="212">
        <f t="shared" si="5"/>
        <v>31.6842485</v>
      </c>
      <c r="Q23" s="212">
        <f t="shared" si="7"/>
        <v>2.0259</v>
      </c>
      <c r="R23" s="212">
        <f t="shared" si="8"/>
        <v>0.6752999999999999</v>
      </c>
      <c r="S23" s="179">
        <v>0</v>
      </c>
      <c r="T23" s="187">
        <v>0</v>
      </c>
      <c r="V23" s="54"/>
      <c r="W23" s="54"/>
      <c r="X23" s="54"/>
      <c r="Y23" s="54"/>
      <c r="Z23" s="54"/>
      <c r="AA23" s="54"/>
    </row>
    <row r="24" spans="1:27" ht="12.75">
      <c r="A24" s="161">
        <f>UnitPrices!D127</f>
        <v>70.72579377000001</v>
      </c>
      <c r="B24" s="16">
        <f t="shared" si="0"/>
        <v>152.83136775759303</v>
      </c>
      <c r="C24" s="161">
        <f>UnitPrices!D126</f>
        <v>67.81925430000001</v>
      </c>
      <c r="D24" s="16">
        <f t="shared" si="1"/>
        <v>439.65187985061004</v>
      </c>
      <c r="E24" s="161">
        <f>UnitPrices!C121*UnitPrices!D129+UnitPrices!D131</f>
        <v>199.3709130066</v>
      </c>
      <c r="F24" s="210">
        <f t="shared" si="2"/>
        <v>173.452694315742</v>
      </c>
      <c r="G24" s="161">
        <f>UnitPrices!C122*UnitPrices!E133</f>
        <v>1.9946323154449999</v>
      </c>
      <c r="H24" s="210">
        <f t="shared" si="3"/>
        <v>177.81007359287128</v>
      </c>
      <c r="I24" s="185">
        <v>0</v>
      </c>
      <c r="J24" s="120">
        <v>3</v>
      </c>
      <c r="K24" s="135" t="s">
        <v>148</v>
      </c>
      <c r="L24" s="184">
        <v>0.29</v>
      </c>
      <c r="M24" s="120">
        <v>2401</v>
      </c>
      <c r="N24" s="120">
        <f t="shared" si="4"/>
        <v>2.401</v>
      </c>
      <c r="O24" s="184">
        <v>3785.32</v>
      </c>
      <c r="P24" s="212">
        <f t="shared" si="5"/>
        <v>29.714762</v>
      </c>
      <c r="Q24" s="212">
        <f t="shared" si="7"/>
        <v>2.1609</v>
      </c>
      <c r="R24" s="212">
        <f t="shared" si="8"/>
        <v>0.7202999999999999</v>
      </c>
      <c r="S24" s="179">
        <v>0</v>
      </c>
      <c r="T24" s="187">
        <v>0</v>
      </c>
      <c r="V24" s="54"/>
      <c r="W24" s="54"/>
      <c r="X24" s="54"/>
      <c r="Y24" s="54"/>
      <c r="Z24" s="54"/>
      <c r="AA24" s="54"/>
    </row>
    <row r="25" spans="1:27" ht="12.75">
      <c r="A25" s="161">
        <f>UnitPrices!D127</f>
        <v>70.72579377000001</v>
      </c>
      <c r="B25" s="16">
        <f t="shared" si="0"/>
        <v>176.701323154968</v>
      </c>
      <c r="C25" s="161">
        <f>UnitPrices!D126</f>
        <v>67.81925430000001</v>
      </c>
      <c r="D25" s="16">
        <f t="shared" si="1"/>
        <v>508.31887482936</v>
      </c>
      <c r="E25" s="161">
        <f>UnitPrices!C121*UnitPrices!D129+UnitPrices!D131</f>
        <v>199.3709130066</v>
      </c>
      <c r="F25" s="210">
        <f t="shared" si="2"/>
        <v>209.33945865693002</v>
      </c>
      <c r="G25" s="161">
        <f>UnitPrices!C122*UnitPrices!E133</f>
        <v>1.9946323154449999</v>
      </c>
      <c r="H25" s="210">
        <f t="shared" si="3"/>
        <v>177.8124222724227</v>
      </c>
      <c r="I25" s="185">
        <v>0</v>
      </c>
      <c r="J25" s="120">
        <v>3</v>
      </c>
      <c r="K25" s="135" t="s">
        <v>148</v>
      </c>
      <c r="L25" s="120">
        <v>0.35</v>
      </c>
      <c r="M25" s="120">
        <v>2776</v>
      </c>
      <c r="N25" s="120">
        <f t="shared" si="4"/>
        <v>2.776</v>
      </c>
      <c r="O25" s="120">
        <v>3785.37</v>
      </c>
      <c r="P25" s="212">
        <f t="shared" si="5"/>
        <v>29.715154499999997</v>
      </c>
      <c r="Q25" s="212">
        <f t="shared" si="7"/>
        <v>2.4983999999999997</v>
      </c>
      <c r="R25" s="212">
        <f t="shared" si="8"/>
        <v>0.8327999999999999</v>
      </c>
      <c r="S25" s="179">
        <v>0</v>
      </c>
      <c r="T25" s="187">
        <v>0</v>
      </c>
      <c r="V25" s="54"/>
      <c r="W25" s="54"/>
      <c r="X25" s="54"/>
      <c r="Y25" s="54"/>
      <c r="Z25" s="54"/>
      <c r="AA25" s="54"/>
    </row>
    <row r="26" spans="1:27" ht="12.75">
      <c r="A26" s="161">
        <f>UnitPrices!D127</f>
        <v>70.72579377000001</v>
      </c>
      <c r="B26" s="16">
        <f t="shared" si="0"/>
        <v>61.977013080651005</v>
      </c>
      <c r="C26" s="161">
        <f>UnitPrices!D126</f>
        <v>67.81925430000001</v>
      </c>
      <c r="D26" s="16">
        <f t="shared" si="1"/>
        <v>178.29003762927002</v>
      </c>
      <c r="E26" s="161">
        <f>UnitPrices!C121*UnitPrices!D129+UnitPrices!D131</f>
        <v>199.3709130066</v>
      </c>
      <c r="F26" s="210">
        <f t="shared" si="2"/>
        <v>71.773528682376</v>
      </c>
      <c r="G26" s="161">
        <f>UnitPrices!C122*UnitPrices!E133</f>
        <v>1.9946323154449999</v>
      </c>
      <c r="H26" s="210">
        <f t="shared" si="3"/>
        <v>57.65303694911145</v>
      </c>
      <c r="I26" s="185">
        <v>0</v>
      </c>
      <c r="J26" s="120">
        <v>1</v>
      </c>
      <c r="K26" s="135" t="s">
        <v>148</v>
      </c>
      <c r="L26" s="120">
        <v>0.36</v>
      </c>
      <c r="M26" s="120">
        <v>2921</v>
      </c>
      <c r="N26" s="120">
        <f t="shared" si="4"/>
        <v>2.921</v>
      </c>
      <c r="O26" s="120">
        <v>3682.05</v>
      </c>
      <c r="P26" s="212">
        <f t="shared" si="5"/>
        <v>28.904092499999997</v>
      </c>
      <c r="Q26" s="212">
        <f t="shared" si="7"/>
        <v>2.6289</v>
      </c>
      <c r="R26" s="212">
        <f t="shared" si="8"/>
        <v>0.8763</v>
      </c>
      <c r="S26" s="179">
        <v>0</v>
      </c>
      <c r="T26" s="187">
        <v>0</v>
      </c>
      <c r="V26" s="54"/>
      <c r="W26" s="54"/>
      <c r="X26" s="54"/>
      <c r="Y26" s="54"/>
      <c r="Z26" s="54"/>
      <c r="AA26" s="54"/>
    </row>
    <row r="27" spans="1:27" ht="12.75">
      <c r="A27" s="161">
        <f>UnitPrices!D127</f>
        <v>70.72579377000001</v>
      </c>
      <c r="B27" s="16">
        <f t="shared" si="0"/>
        <v>65.7749882061</v>
      </c>
      <c r="C27" s="161">
        <f>UnitPrices!D126</f>
        <v>67.81925430000001</v>
      </c>
      <c r="D27" s="16">
        <f t="shared" si="1"/>
        <v>189.21571949700004</v>
      </c>
      <c r="E27" s="161">
        <f>UnitPrices!C121*UnitPrices!D129+UnitPrices!D131</f>
        <v>199.3709130066</v>
      </c>
      <c r="F27" s="210">
        <f t="shared" si="2"/>
        <v>75.760946942508</v>
      </c>
      <c r="G27" s="161">
        <f>UnitPrices!C122*UnitPrices!E133</f>
        <v>1.9946323154449999</v>
      </c>
      <c r="H27" s="210">
        <f t="shared" si="3"/>
        <v>54.170414910241426</v>
      </c>
      <c r="I27" s="185">
        <v>0</v>
      </c>
      <c r="J27" s="120">
        <v>1</v>
      </c>
      <c r="K27" s="135" t="s">
        <v>148</v>
      </c>
      <c r="L27" s="120">
        <v>0.38</v>
      </c>
      <c r="M27" s="120">
        <v>3100</v>
      </c>
      <c r="N27" s="120">
        <f t="shared" si="4"/>
        <v>3.1</v>
      </c>
      <c r="O27" s="120">
        <v>3459.63</v>
      </c>
      <c r="P27" s="212">
        <f t="shared" si="5"/>
        <v>27.158095499999998</v>
      </c>
      <c r="Q27" s="212">
        <f t="shared" si="7"/>
        <v>2.79</v>
      </c>
      <c r="R27" s="212">
        <f t="shared" si="8"/>
        <v>0.9299999999999999</v>
      </c>
      <c r="S27" s="179">
        <v>0</v>
      </c>
      <c r="T27" s="187">
        <v>0</v>
      </c>
      <c r="V27" s="54"/>
      <c r="W27" s="54"/>
      <c r="X27" s="54"/>
      <c r="Y27" s="54"/>
      <c r="Z27" s="54"/>
      <c r="AA27" s="54"/>
    </row>
    <row r="28" spans="1:27" ht="12.75">
      <c r="A28" s="161">
        <f>UnitPrices!D127</f>
        <v>70.72579377000001</v>
      </c>
      <c r="B28" s="16">
        <f t="shared" si="0"/>
        <v>808.3958227911</v>
      </c>
      <c r="C28" s="161">
        <f>UnitPrices!D126</f>
        <v>67.81925430000001</v>
      </c>
      <c r="D28" s="16">
        <f t="shared" si="1"/>
        <v>2325.522229947</v>
      </c>
      <c r="E28" s="161">
        <f>UnitPrices!C121*UnitPrices!D129+UnitPrices!D131</f>
        <v>199.3709130066</v>
      </c>
      <c r="F28" s="210">
        <f t="shared" si="2"/>
        <v>933.0558728708882</v>
      </c>
      <c r="G28" s="161">
        <f>UnitPrices!C122*UnitPrices!E133</f>
        <v>1.9946323154449999</v>
      </c>
      <c r="H28" s="210">
        <f t="shared" si="3"/>
        <v>657.1849647592641</v>
      </c>
      <c r="I28" s="185">
        <v>0</v>
      </c>
      <c r="J28" s="120">
        <v>12</v>
      </c>
      <c r="K28" s="135" t="s">
        <v>148</v>
      </c>
      <c r="L28" s="120">
        <v>0.39</v>
      </c>
      <c r="M28" s="120">
        <v>3175</v>
      </c>
      <c r="N28" s="120">
        <f t="shared" si="4"/>
        <v>3.175</v>
      </c>
      <c r="O28" s="120">
        <v>3497.63</v>
      </c>
      <c r="P28" s="212">
        <f t="shared" si="5"/>
        <v>27.4563955</v>
      </c>
      <c r="Q28" s="212">
        <f t="shared" si="7"/>
        <v>2.8575</v>
      </c>
      <c r="R28" s="212">
        <f t="shared" si="8"/>
        <v>0.9524999999999999</v>
      </c>
      <c r="S28" s="179">
        <v>0</v>
      </c>
      <c r="T28" s="187">
        <v>0</v>
      </c>
      <c r="V28" s="54"/>
      <c r="W28" s="54"/>
      <c r="X28" s="54"/>
      <c r="Y28" s="54"/>
      <c r="Z28" s="54"/>
      <c r="AA28" s="54"/>
    </row>
    <row r="29" spans="1:27" ht="12.75">
      <c r="A29" s="161">
        <f>UnitPrices!D127</f>
        <v>70.72579377000001</v>
      </c>
      <c r="B29" s="16">
        <f t="shared" si="0"/>
        <v>67.408754042187</v>
      </c>
      <c r="C29" s="161">
        <f>UnitPrices!D126</f>
        <v>67.81925430000001</v>
      </c>
      <c r="D29" s="16">
        <f t="shared" si="1"/>
        <v>193.91559381999005</v>
      </c>
      <c r="E29" s="161">
        <f>UnitPrices!C121*UnitPrices!D129+UnitPrices!D131</f>
        <v>199.3709130066</v>
      </c>
      <c r="F29" s="210">
        <f t="shared" si="2"/>
        <v>81.742074332706</v>
      </c>
      <c r="G29" s="161">
        <f>UnitPrices!C122*UnitPrices!E133</f>
        <v>1.9946323154449999</v>
      </c>
      <c r="H29" s="210">
        <f t="shared" si="3"/>
        <v>68.84449501170631</v>
      </c>
      <c r="I29" s="185">
        <v>0</v>
      </c>
      <c r="J29" s="120">
        <v>1</v>
      </c>
      <c r="K29" s="135" t="s">
        <v>148</v>
      </c>
      <c r="L29" s="120">
        <v>0.41</v>
      </c>
      <c r="M29" s="120">
        <v>3177</v>
      </c>
      <c r="N29" s="120">
        <f t="shared" si="4"/>
        <v>3.177</v>
      </c>
      <c r="O29" s="120">
        <v>4396.8</v>
      </c>
      <c r="P29" s="212">
        <f t="shared" si="5"/>
        <v>34.51488</v>
      </c>
      <c r="Q29" s="212">
        <f t="shared" si="7"/>
        <v>2.8593</v>
      </c>
      <c r="R29" s="212">
        <f t="shared" si="8"/>
        <v>0.9531</v>
      </c>
      <c r="S29" s="179">
        <v>0</v>
      </c>
      <c r="T29" s="187">
        <v>0</v>
      </c>
      <c r="V29" s="54"/>
      <c r="W29" s="54"/>
      <c r="X29" s="54"/>
      <c r="Y29" s="54"/>
      <c r="Z29" s="54"/>
      <c r="AA29" s="54"/>
    </row>
    <row r="30" spans="1:27" ht="12.75">
      <c r="A30" s="161">
        <f>UnitPrices!D127</f>
        <v>70.72579377000001</v>
      </c>
      <c r="B30" s="16">
        <f t="shared" si="0"/>
        <v>67.89676201920001</v>
      </c>
      <c r="C30" s="161">
        <f>UnitPrices!D126</f>
        <v>67.81925430000001</v>
      </c>
      <c r="D30" s="16">
        <f t="shared" si="1"/>
        <v>195.31945238400004</v>
      </c>
      <c r="E30" s="161">
        <f>UnitPrices!C121*UnitPrices!D129+UnitPrices!D131</f>
        <v>199.3709130066</v>
      </c>
      <c r="F30" s="210">
        <f t="shared" si="2"/>
        <v>77.75465607257401</v>
      </c>
      <c r="G30" s="161">
        <f>UnitPrices!C122*UnitPrices!E133</f>
        <v>1.9946323154449999</v>
      </c>
      <c r="H30" s="210">
        <f t="shared" si="3"/>
        <v>54.96379886271668</v>
      </c>
      <c r="I30" s="185">
        <v>0</v>
      </c>
      <c r="J30" s="120">
        <v>1</v>
      </c>
      <c r="K30" s="135" t="s">
        <v>148</v>
      </c>
      <c r="L30" s="120">
        <v>0.39</v>
      </c>
      <c r="M30" s="120">
        <v>3200</v>
      </c>
      <c r="N30" s="120">
        <f t="shared" si="4"/>
        <v>3.2</v>
      </c>
      <c r="O30" s="120">
        <v>3510.3</v>
      </c>
      <c r="P30" s="212">
        <f t="shared" si="5"/>
        <v>27.555855</v>
      </c>
      <c r="Q30" s="212">
        <f t="shared" si="7"/>
        <v>2.8800000000000003</v>
      </c>
      <c r="R30" s="212">
        <f t="shared" si="8"/>
        <v>0.96</v>
      </c>
      <c r="S30" s="179">
        <v>0</v>
      </c>
      <c r="T30" s="187">
        <v>0</v>
      </c>
      <c r="V30" s="54"/>
      <c r="W30" s="54"/>
      <c r="X30" s="54"/>
      <c r="Y30" s="54"/>
      <c r="Z30" s="54"/>
      <c r="AA30" s="54"/>
    </row>
    <row r="31" spans="1:27" ht="12.75">
      <c r="A31" s="161">
        <f>UnitPrices!D127</f>
        <v>70.72579377000001</v>
      </c>
      <c r="B31" s="16">
        <f t="shared" si="0"/>
        <v>70.57019702370602</v>
      </c>
      <c r="C31" s="161">
        <f>UnitPrices!D126</f>
        <v>67.81925430000001</v>
      </c>
      <c r="D31" s="16">
        <f t="shared" si="1"/>
        <v>203.01015582162006</v>
      </c>
      <c r="E31" s="161">
        <f>UnitPrices!C121*UnitPrices!D129+UnitPrices!D131</f>
        <v>199.3709130066</v>
      </c>
      <c r="F31" s="210">
        <f t="shared" si="2"/>
        <v>83.735783462772</v>
      </c>
      <c r="G31" s="161">
        <f>UnitPrices!C122*UnitPrices!E133</f>
        <v>1.9946323154449999</v>
      </c>
      <c r="H31" s="210">
        <f t="shared" si="3"/>
        <v>67.256944213572</v>
      </c>
      <c r="I31" s="185">
        <v>0</v>
      </c>
      <c r="J31" s="120">
        <v>1</v>
      </c>
      <c r="K31" s="135" t="s">
        <v>148</v>
      </c>
      <c r="L31" s="120">
        <v>0.42</v>
      </c>
      <c r="M31" s="120">
        <v>3326</v>
      </c>
      <c r="N31" s="120">
        <f t="shared" si="4"/>
        <v>3.326</v>
      </c>
      <c r="O31" s="120">
        <v>4295.41</v>
      </c>
      <c r="P31" s="212">
        <f t="shared" si="5"/>
        <v>33.718968499999995</v>
      </c>
      <c r="Q31" s="212">
        <f t="shared" si="7"/>
        <v>2.9934000000000003</v>
      </c>
      <c r="R31" s="212">
        <f t="shared" si="8"/>
        <v>0.9978</v>
      </c>
      <c r="S31" s="179">
        <v>0</v>
      </c>
      <c r="T31" s="187">
        <v>0</v>
      </c>
      <c r="V31" s="54"/>
      <c r="W31" s="54"/>
      <c r="X31" s="54"/>
      <c r="Y31" s="54"/>
      <c r="Z31" s="54"/>
      <c r="AA31" s="54"/>
    </row>
    <row r="32" spans="1:27" ht="12.75">
      <c r="A32" s="161">
        <f>UnitPrices!D127</f>
        <v>70.72579377000001</v>
      </c>
      <c r="B32" s="16">
        <f t="shared" si="0"/>
        <v>75.89584929458701</v>
      </c>
      <c r="C32" s="161">
        <f>UnitPrices!D126</f>
        <v>67.81925430000001</v>
      </c>
      <c r="D32" s="16">
        <f t="shared" si="1"/>
        <v>218.33052536799005</v>
      </c>
      <c r="E32" s="161">
        <f>UnitPrices!C121*UnitPrices!D129+UnitPrices!D131</f>
        <v>199.3709130066</v>
      </c>
      <c r="F32" s="210">
        <f t="shared" si="2"/>
        <v>91.71061998303601</v>
      </c>
      <c r="G32" s="161">
        <f>UnitPrices!C122*UnitPrices!E133</f>
        <v>1.9946323154449999</v>
      </c>
      <c r="H32" s="210">
        <f t="shared" si="3"/>
        <v>76.7357451472594</v>
      </c>
      <c r="I32" s="185">
        <v>0</v>
      </c>
      <c r="J32" s="120">
        <v>1</v>
      </c>
      <c r="K32" s="135" t="s">
        <v>148</v>
      </c>
      <c r="L32" s="120">
        <v>0.46</v>
      </c>
      <c r="M32" s="120">
        <v>3577</v>
      </c>
      <c r="N32" s="120">
        <f t="shared" si="4"/>
        <v>3.577</v>
      </c>
      <c r="O32" s="120">
        <v>4900.78</v>
      </c>
      <c r="P32" s="212">
        <f t="shared" si="5"/>
        <v>38.471123</v>
      </c>
      <c r="Q32" s="212">
        <f t="shared" si="7"/>
        <v>3.2193</v>
      </c>
      <c r="R32" s="212">
        <f t="shared" si="8"/>
        <v>1.0731</v>
      </c>
      <c r="S32" s="179">
        <v>0</v>
      </c>
      <c r="T32" s="187">
        <v>0</v>
      </c>
      <c r="V32" s="54"/>
      <c r="W32" s="54"/>
      <c r="X32" s="54"/>
      <c r="Y32" s="54"/>
      <c r="Z32" s="54"/>
      <c r="AA32" s="54"/>
    </row>
    <row r="33" spans="1:27" ht="12.75">
      <c r="A33" s="161">
        <f>UnitPrices!D127</f>
        <v>70.72579377000001</v>
      </c>
      <c r="B33" s="16">
        <f t="shared" si="0"/>
        <v>309.7789767126</v>
      </c>
      <c r="C33" s="161">
        <f>UnitPrices!D126</f>
        <v>67.81925430000001</v>
      </c>
      <c r="D33" s="16">
        <f t="shared" si="1"/>
        <v>891.1450015020002</v>
      </c>
      <c r="E33" s="161">
        <f>UnitPrices!C121*UnitPrices!D129+UnitPrices!D131</f>
        <v>199.3709130066</v>
      </c>
      <c r="F33" s="210">
        <f t="shared" si="2"/>
        <v>358.86764341188</v>
      </c>
      <c r="G33" s="161">
        <f>UnitPrices!C122*UnitPrices!E133</f>
        <v>1.9946323154449999</v>
      </c>
      <c r="H33" s="210">
        <f t="shared" si="3"/>
        <v>368.8911261231793</v>
      </c>
      <c r="I33" s="185">
        <v>0</v>
      </c>
      <c r="J33" s="120">
        <v>4</v>
      </c>
      <c r="K33" s="135" t="s">
        <v>148</v>
      </c>
      <c r="L33" s="120">
        <v>0.45</v>
      </c>
      <c r="M33" s="120">
        <v>3650</v>
      </c>
      <c r="N33" s="120">
        <f t="shared" si="4"/>
        <v>3.65</v>
      </c>
      <c r="O33" s="120">
        <v>5889.87</v>
      </c>
      <c r="P33" s="212">
        <f t="shared" si="5"/>
        <v>46.2354795</v>
      </c>
      <c r="Q33" s="212">
        <f t="shared" si="7"/>
        <v>3.285</v>
      </c>
      <c r="R33" s="212">
        <f t="shared" si="8"/>
        <v>1.095</v>
      </c>
      <c r="S33" s="179">
        <v>0</v>
      </c>
      <c r="T33" s="187">
        <v>0</v>
      </c>
      <c r="V33" s="54"/>
      <c r="W33" s="54"/>
      <c r="X33" s="54"/>
      <c r="Y33" s="54"/>
      <c r="Z33" s="54"/>
      <c r="AA33" s="54"/>
    </row>
    <row r="34" spans="1:27" ht="12.75">
      <c r="A34" s="161">
        <f>UnitPrices!D127</f>
        <v>70.72579377000001</v>
      </c>
      <c r="B34" s="16">
        <f t="shared" si="0"/>
        <v>81.68829180435002</v>
      </c>
      <c r="C34" s="161">
        <f>UnitPrices!D126</f>
        <v>67.81925430000001</v>
      </c>
      <c r="D34" s="16">
        <f t="shared" si="1"/>
        <v>234.99371614950007</v>
      </c>
      <c r="E34" s="161">
        <f>UnitPrices!C121*UnitPrices!D129+UnitPrices!D131</f>
        <v>199.3709130066</v>
      </c>
      <c r="F34" s="210">
        <f t="shared" si="2"/>
        <v>95.698038243168</v>
      </c>
      <c r="G34" s="161">
        <f>UnitPrices!C122*UnitPrices!E133</f>
        <v>1.9946323154449999</v>
      </c>
      <c r="H34" s="210">
        <f t="shared" si="3"/>
        <v>67.54207391111639</v>
      </c>
      <c r="I34" s="185">
        <v>0</v>
      </c>
      <c r="J34" s="120">
        <v>1</v>
      </c>
      <c r="K34" s="135" t="s">
        <v>148</v>
      </c>
      <c r="L34" s="120">
        <v>0.48</v>
      </c>
      <c r="M34" s="120">
        <v>3850</v>
      </c>
      <c r="N34" s="120">
        <f t="shared" si="4"/>
        <v>3.85</v>
      </c>
      <c r="O34" s="120">
        <v>4313.62</v>
      </c>
      <c r="P34" s="212">
        <f t="shared" si="5"/>
        <v>33.86191699999999</v>
      </c>
      <c r="Q34" s="212">
        <f t="shared" si="7"/>
        <v>3.4650000000000003</v>
      </c>
      <c r="R34" s="212">
        <f t="shared" si="8"/>
        <v>1.155</v>
      </c>
      <c r="S34" s="179">
        <v>0</v>
      </c>
      <c r="T34" s="187">
        <v>0</v>
      </c>
      <c r="V34" s="54"/>
      <c r="W34" s="54"/>
      <c r="X34" s="54"/>
      <c r="Y34" s="54"/>
      <c r="Z34" s="54"/>
      <c r="AA34" s="54"/>
    </row>
    <row r="35" spans="1:27" ht="12.75">
      <c r="A35" s="161">
        <f>UnitPrices!D127</f>
        <v>70.72579377000001</v>
      </c>
      <c r="B35" s="16">
        <f t="shared" si="0"/>
        <v>107.192013037812</v>
      </c>
      <c r="C35" s="161">
        <f>UnitPrices!D126</f>
        <v>67.81925430000001</v>
      </c>
      <c r="D35" s="16">
        <f t="shared" si="1"/>
        <v>308.36058545124007</v>
      </c>
      <c r="E35" s="161">
        <f>UnitPrices!C121*UnitPrices!D129+UnitPrices!D131</f>
        <v>199.3709130066</v>
      </c>
      <c r="F35" s="210">
        <f t="shared" si="2"/>
        <v>131.584802584356</v>
      </c>
      <c r="G35" s="161">
        <f>UnitPrices!C122*UnitPrices!E133</f>
        <v>1.9946323154449999</v>
      </c>
      <c r="H35" s="210">
        <f t="shared" si="3"/>
        <v>147.14649626250034</v>
      </c>
      <c r="I35" s="185">
        <v>0</v>
      </c>
      <c r="J35" s="120">
        <v>1</v>
      </c>
      <c r="K35" s="135" t="s">
        <v>148</v>
      </c>
      <c r="L35" s="120">
        <v>0.66</v>
      </c>
      <c r="M35" s="120">
        <v>5052</v>
      </c>
      <c r="N35" s="120">
        <f t="shared" si="4"/>
        <v>5.052</v>
      </c>
      <c r="O35" s="120">
        <v>9397.61</v>
      </c>
      <c r="P35" s="212">
        <f t="shared" si="5"/>
        <v>73.77123850000001</v>
      </c>
      <c r="Q35" s="212">
        <f t="shared" si="7"/>
        <v>4.5468</v>
      </c>
      <c r="R35" s="212">
        <f t="shared" si="8"/>
        <v>1.5155999999999998</v>
      </c>
      <c r="S35" s="179">
        <v>0</v>
      </c>
      <c r="T35" s="187">
        <v>0</v>
      </c>
      <c r="V35" s="54"/>
      <c r="W35" s="54"/>
      <c r="X35" s="54"/>
      <c r="Y35" s="54"/>
      <c r="Z35" s="54"/>
      <c r="AA35" s="54"/>
    </row>
    <row r="36" spans="1:27" ht="12.75">
      <c r="A36" s="161">
        <f>UnitPrices!D127</f>
        <v>70.72579377000001</v>
      </c>
      <c r="B36" s="16">
        <f t="shared" si="0"/>
        <v>27.583059570300005</v>
      </c>
      <c r="C36" s="161">
        <f>UnitPrices!D125</f>
        <v>65.23566366</v>
      </c>
      <c r="D36" s="16">
        <f t="shared" si="1"/>
        <v>76.32572648220001</v>
      </c>
      <c r="E36" s="161">
        <f>UnitPrices!C121*UnitPrices!D129+UnitPrices!D131</f>
        <v>199.3709130066</v>
      </c>
      <c r="F36" s="210">
        <f t="shared" si="2"/>
        <v>33.893055211122004</v>
      </c>
      <c r="G36" s="161">
        <f>UnitPrices!C122*UnitPrices!E133</f>
        <v>1.9946323154449999</v>
      </c>
      <c r="H36" s="210">
        <f t="shared" si="3"/>
        <v>28.78729552604674</v>
      </c>
      <c r="I36" s="185">
        <v>0</v>
      </c>
      <c r="J36" s="120">
        <v>1</v>
      </c>
      <c r="K36" s="135" t="s">
        <v>149</v>
      </c>
      <c r="L36" s="120">
        <v>0.17</v>
      </c>
      <c r="M36" s="120">
        <v>1300</v>
      </c>
      <c r="N36" s="120">
        <f t="shared" si="4"/>
        <v>1.3</v>
      </c>
      <c r="O36" s="120">
        <v>1838.52</v>
      </c>
      <c r="P36" s="212">
        <f t="shared" si="5"/>
        <v>14.432382</v>
      </c>
      <c r="Q36" s="212">
        <f t="shared" si="7"/>
        <v>1.1700000000000002</v>
      </c>
      <c r="R36" s="212">
        <f t="shared" si="8"/>
        <v>0.39</v>
      </c>
      <c r="S36" s="179">
        <v>0</v>
      </c>
      <c r="T36" s="187">
        <v>0</v>
      </c>
      <c r="V36" s="54"/>
      <c r="W36" s="54"/>
      <c r="X36" s="54"/>
      <c r="Y36" s="54"/>
      <c r="Z36" s="54"/>
      <c r="AA36" s="54"/>
    </row>
    <row r="37" spans="1:27" ht="12.75">
      <c r="A37" s="161">
        <f>UnitPrices!D127</f>
        <v>70.72579377000001</v>
      </c>
      <c r="B37" s="16">
        <f t="shared" si="0"/>
        <v>117.75844662705003</v>
      </c>
      <c r="C37" s="161">
        <f>UnitPrices!D125</f>
        <v>65.23566366</v>
      </c>
      <c r="D37" s="16">
        <f t="shared" si="1"/>
        <v>325.8521399817</v>
      </c>
      <c r="E37" s="161">
        <f>UnitPrices!C121*UnitPrices!D129+UnitPrices!D131</f>
        <v>199.3709130066</v>
      </c>
      <c r="F37" s="210">
        <f t="shared" si="2"/>
        <v>167.47156692554404</v>
      </c>
      <c r="G37" s="161">
        <f>UnitPrices!C122*UnitPrices!E133</f>
        <v>1.9946323154449999</v>
      </c>
      <c r="H37" s="210">
        <f t="shared" si="3"/>
        <v>123.73736375196958</v>
      </c>
      <c r="I37" s="185">
        <v>0</v>
      </c>
      <c r="J37" s="120">
        <v>3</v>
      </c>
      <c r="K37" s="135" t="s">
        <v>149</v>
      </c>
      <c r="L37" s="120">
        <v>0.28</v>
      </c>
      <c r="M37" s="120">
        <v>1850</v>
      </c>
      <c r="N37" s="120">
        <f t="shared" si="4"/>
        <v>1.85</v>
      </c>
      <c r="O37" s="120">
        <v>2634.19</v>
      </c>
      <c r="P37" s="212">
        <f t="shared" si="5"/>
        <v>20.678391499999996</v>
      </c>
      <c r="Q37" s="212">
        <f t="shared" si="7"/>
        <v>1.665</v>
      </c>
      <c r="R37" s="212">
        <f t="shared" si="8"/>
        <v>0.555</v>
      </c>
      <c r="S37" s="179">
        <v>0</v>
      </c>
      <c r="T37" s="187">
        <v>0</v>
      </c>
      <c r="V37" s="54"/>
      <c r="W37" s="54"/>
      <c r="X37" s="54"/>
      <c r="Y37" s="54"/>
      <c r="Z37" s="54"/>
      <c r="AA37" s="54"/>
    </row>
    <row r="38" spans="1:27" ht="12.75">
      <c r="A38" s="161">
        <f>UnitPrices!D127</f>
        <v>70.72579377000001</v>
      </c>
      <c r="B38" s="16">
        <f t="shared" si="0"/>
        <v>353.27533988115005</v>
      </c>
      <c r="C38" s="161">
        <f>UnitPrices!D125</f>
        <v>65.23566366</v>
      </c>
      <c r="D38" s="16">
        <f t="shared" si="1"/>
        <v>977.5564199451001</v>
      </c>
      <c r="E38" s="161">
        <f>UnitPrices!C121*UnitPrices!D129+UnitPrices!D131</f>
        <v>199.3709130066</v>
      </c>
      <c r="F38" s="210">
        <f t="shared" si="2"/>
        <v>544.2825925080181</v>
      </c>
      <c r="G38" s="161">
        <f>UnitPrices!C122*UnitPrices!E133</f>
        <v>1.9946323154449999</v>
      </c>
      <c r="H38" s="210">
        <f t="shared" si="3"/>
        <v>393.5109246531572</v>
      </c>
      <c r="I38" s="185">
        <v>0</v>
      </c>
      <c r="J38" s="120">
        <v>3</v>
      </c>
      <c r="K38" s="135" t="s">
        <v>149</v>
      </c>
      <c r="L38" s="120">
        <v>0.91</v>
      </c>
      <c r="M38" s="120">
        <v>5550</v>
      </c>
      <c r="N38" s="120">
        <f t="shared" si="4"/>
        <v>5.55</v>
      </c>
      <c r="O38" s="120">
        <v>8377.28</v>
      </c>
      <c r="P38" s="212">
        <f t="shared" si="5"/>
        <v>65.76164800000001</v>
      </c>
      <c r="Q38" s="212">
        <f t="shared" si="7"/>
        <v>4.995</v>
      </c>
      <c r="R38" s="212">
        <f t="shared" si="8"/>
        <v>1.6649999999999998</v>
      </c>
      <c r="S38" s="179">
        <v>0</v>
      </c>
      <c r="T38" s="187">
        <v>0</v>
      </c>
      <c r="V38" s="54"/>
      <c r="W38" s="54"/>
      <c r="X38" s="54"/>
      <c r="Y38" s="54"/>
      <c r="Z38" s="54"/>
      <c r="AA38" s="54"/>
    </row>
    <row r="39" spans="1:27" ht="12.75">
      <c r="A39" s="161">
        <f>UnitPrices!D127</f>
        <v>70.72579377000001</v>
      </c>
      <c r="B39" s="16">
        <f t="shared" si="0"/>
        <v>175.04633958075004</v>
      </c>
      <c r="C39" s="161">
        <f>UnitPrices!D125</f>
        <v>65.23566366</v>
      </c>
      <c r="D39" s="16">
        <f t="shared" si="1"/>
        <v>484.3748026755</v>
      </c>
      <c r="E39" s="161">
        <f>UnitPrices!C121*UnitPrices!D129+UnitPrices!D131</f>
        <v>199.3709130066</v>
      </c>
      <c r="F39" s="210">
        <f t="shared" si="2"/>
        <v>271.14444168897603</v>
      </c>
      <c r="G39" s="161">
        <f>UnitPrices!C122*UnitPrices!E133</f>
        <v>1.9946323154449999</v>
      </c>
      <c r="H39" s="210">
        <f t="shared" si="3"/>
        <v>198.30058031415024</v>
      </c>
      <c r="I39" s="185">
        <v>0</v>
      </c>
      <c r="J39" s="120">
        <v>1</v>
      </c>
      <c r="K39" s="135" t="s">
        <v>149</v>
      </c>
      <c r="L39" s="120">
        <v>1.36</v>
      </c>
      <c r="M39" s="120">
        <v>8250</v>
      </c>
      <c r="N39" s="120">
        <f t="shared" si="4"/>
        <v>8.25</v>
      </c>
      <c r="O39" s="120">
        <v>12664.6</v>
      </c>
      <c r="P39" s="212">
        <f t="shared" si="5"/>
        <v>99.41711</v>
      </c>
      <c r="Q39" s="212">
        <f t="shared" si="7"/>
        <v>7.425</v>
      </c>
      <c r="R39" s="212">
        <f t="shared" si="8"/>
        <v>2.475</v>
      </c>
      <c r="S39" s="179">
        <v>0</v>
      </c>
      <c r="T39" s="187">
        <v>0</v>
      </c>
      <c r="V39" s="54"/>
      <c r="W39" s="54"/>
      <c r="X39" s="54"/>
      <c r="Y39" s="54"/>
      <c r="Z39" s="54"/>
      <c r="AA39" s="54"/>
    </row>
    <row r="40" spans="1:27" ht="12.75">
      <c r="A40" s="161">
        <f>UnitPrices!D127</f>
        <v>70.72579377000001</v>
      </c>
      <c r="B40" s="16">
        <f t="shared" si="0"/>
        <v>269.4652742637</v>
      </c>
      <c r="C40" s="161">
        <f>UnitPrices!D125</f>
        <v>65.23566366</v>
      </c>
      <c r="D40" s="16">
        <f t="shared" si="1"/>
        <v>745.6436356337999</v>
      </c>
      <c r="E40" s="161">
        <f>UnitPrices!C121*UnitPrices!D129+UnitPrices!D131</f>
        <v>199.3709130066</v>
      </c>
      <c r="F40" s="210">
        <f t="shared" si="2"/>
        <v>420.672626443926</v>
      </c>
      <c r="G40" s="161">
        <f>UnitPrices!C122*UnitPrices!E133</f>
        <v>1.9946323154449999</v>
      </c>
      <c r="H40" s="210">
        <f t="shared" si="3"/>
        <v>316.37230267350805</v>
      </c>
      <c r="I40" s="185">
        <v>0</v>
      </c>
      <c r="J40" s="120">
        <v>1</v>
      </c>
      <c r="K40" s="135" t="s">
        <v>149</v>
      </c>
      <c r="L40" s="120">
        <v>2.11</v>
      </c>
      <c r="M40" s="120">
        <v>12700</v>
      </c>
      <c r="N40" s="120">
        <f t="shared" si="4"/>
        <v>12.7</v>
      </c>
      <c r="O40" s="120">
        <v>20205.33</v>
      </c>
      <c r="P40" s="212">
        <f t="shared" si="5"/>
        <v>158.61184050000003</v>
      </c>
      <c r="Q40" s="212">
        <f t="shared" si="7"/>
        <v>11.43</v>
      </c>
      <c r="R40" s="212">
        <f t="shared" si="8"/>
        <v>3.8099999999999996</v>
      </c>
      <c r="S40" s="179">
        <v>0</v>
      </c>
      <c r="T40" s="187">
        <v>0</v>
      </c>
      <c r="V40" s="54"/>
      <c r="W40" s="54"/>
      <c r="X40" s="54"/>
      <c r="Y40" s="54"/>
      <c r="Z40" s="54"/>
      <c r="AA40" s="54"/>
    </row>
    <row r="41" spans="1:27" ht="13.5" thickBot="1">
      <c r="A41" s="161">
        <f>UnitPrices!D127</f>
        <v>70.72579377000001</v>
      </c>
      <c r="B41" s="16">
        <f t="shared" si="0"/>
        <v>657.749882061</v>
      </c>
      <c r="C41" s="161">
        <f>UnitPrices!D125</f>
        <v>65.23566366</v>
      </c>
      <c r="D41" s="16">
        <f t="shared" si="1"/>
        <v>1820.0750161140002</v>
      </c>
      <c r="E41" s="161">
        <f>UnitPrices!C121*UnitPrices!D129+UnitPrices!D131</f>
        <v>199.3709130066</v>
      </c>
      <c r="F41" s="210">
        <f t="shared" si="2"/>
        <v>1010.810528943462</v>
      </c>
      <c r="G41" s="161">
        <f>UnitPrices!C122*UnitPrices!E133</f>
        <v>1.9946323154449999</v>
      </c>
      <c r="H41" s="210">
        <f t="shared" si="3"/>
        <v>605.6821800835442</v>
      </c>
      <c r="I41" s="190">
        <v>0</v>
      </c>
      <c r="J41" s="124">
        <v>1</v>
      </c>
      <c r="K41" s="186" t="s">
        <v>149</v>
      </c>
      <c r="L41" s="124">
        <v>5.07</v>
      </c>
      <c r="M41" s="124">
        <v>31000</v>
      </c>
      <c r="N41" s="124">
        <f t="shared" si="4"/>
        <v>31</v>
      </c>
      <c r="O41" s="124">
        <v>38682.3</v>
      </c>
      <c r="P41" s="213">
        <f t="shared" si="5"/>
        <v>303.656055</v>
      </c>
      <c r="Q41" s="212">
        <f t="shared" si="7"/>
        <v>27.900000000000002</v>
      </c>
      <c r="R41" s="212">
        <f t="shared" si="8"/>
        <v>9.299999999999999</v>
      </c>
      <c r="S41" s="188">
        <v>0</v>
      </c>
      <c r="T41" s="189">
        <v>0</v>
      </c>
      <c r="V41" s="54"/>
      <c r="W41" s="54"/>
      <c r="X41" s="54"/>
      <c r="Y41" s="54"/>
      <c r="Z41" s="54"/>
      <c r="AA41" s="54"/>
    </row>
    <row r="42" spans="1:10" ht="12.75">
      <c r="A42" s="161">
        <v>0</v>
      </c>
      <c r="B42" s="16">
        <f t="shared" si="0"/>
        <v>0</v>
      </c>
      <c r="C42" s="161">
        <v>0</v>
      </c>
      <c r="D42" s="16">
        <f t="shared" si="1"/>
        <v>0</v>
      </c>
      <c r="E42" s="161">
        <v>0</v>
      </c>
      <c r="F42" s="210">
        <f t="shared" si="2"/>
        <v>0</v>
      </c>
      <c r="G42" s="161"/>
      <c r="H42" s="210">
        <v>0</v>
      </c>
      <c r="I42" s="142" t="s">
        <v>131</v>
      </c>
      <c r="J42">
        <f>SUM(J6:J41)</f>
        <v>85</v>
      </c>
    </row>
    <row r="43" spans="1:8" ht="12.75">
      <c r="A43" s="214" t="s">
        <v>1329</v>
      </c>
      <c r="B43" s="16">
        <f>SUM(B6:B42)</f>
        <v>3969.0537479992536</v>
      </c>
      <c r="C43" s="214" t="s">
        <v>1329</v>
      </c>
      <c r="D43" s="16">
        <f>SUM(D6:D42)</f>
        <v>17690.400002759707</v>
      </c>
      <c r="E43" s="161" t="s">
        <v>1329</v>
      </c>
      <c r="F43" s="210">
        <f>SUM(F6:F42)</f>
        <v>7174.789677407587</v>
      </c>
      <c r="G43" s="214" t="s">
        <v>1329</v>
      </c>
      <c r="H43" s="210">
        <f>SUM(H6:H42)</f>
        <v>8222.80813164686</v>
      </c>
    </row>
    <row r="44" spans="1:8" ht="12.75">
      <c r="A44" s="161"/>
      <c r="B44" s="16"/>
      <c r="C44" s="161"/>
      <c r="D44" s="16"/>
      <c r="E44" s="161"/>
      <c r="F44" s="210"/>
      <c r="G44" s="161"/>
      <c r="H44" s="210"/>
    </row>
    <row r="45" spans="1:8" ht="12.75">
      <c r="A45" s="161"/>
      <c r="B45" s="16"/>
      <c r="C45" s="161"/>
      <c r="D45" s="16"/>
      <c r="E45" s="211" t="s">
        <v>485</v>
      </c>
      <c r="F45" s="210">
        <f>SUM(B43,D43,F43,H43)</f>
        <v>37057.05155981341</v>
      </c>
      <c r="G45" s="161"/>
      <c r="H45" s="210"/>
    </row>
    <row r="46" spans="1:8" ht="12.75">
      <c r="A46" s="161"/>
      <c r="B46" s="16"/>
      <c r="C46" s="161"/>
      <c r="D46" s="16"/>
      <c r="E46" s="161"/>
      <c r="F46" s="210"/>
      <c r="G46" s="161"/>
      <c r="H46" s="210"/>
    </row>
    <row r="49" ht="12.75">
      <c r="I49">
        <f>300/25.4</f>
        <v>11.811023622047244</v>
      </c>
    </row>
    <row r="50" ht="12.75">
      <c r="I50">
        <f>450/25.4</f>
        <v>17.716535433070867</v>
      </c>
    </row>
    <row r="51" ht="12.75">
      <c r="I51">
        <f>570/25.4</f>
        <v>22.440944881889767</v>
      </c>
    </row>
  </sheetData>
  <sheetProtection/>
  <conditionalFormatting sqref="K20:K25 M20:N24 I3:T19 N7:N41 P7:R41">
    <cfRule type="cellIs" priority="12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962"/>
  <sheetViews>
    <sheetView zoomScalePageLayoutView="0" workbookViewId="0" topLeftCell="A128">
      <selection activeCell="G156" sqref="G156"/>
    </sheetView>
  </sheetViews>
  <sheetFormatPr defaultColWidth="9.140625" defaultRowHeight="12.75"/>
  <cols>
    <col min="2" max="2" width="76.421875" style="0" bestFit="1" customWidth="1"/>
    <col min="3" max="3" width="15.57421875" style="0" customWidth="1"/>
    <col min="4" max="4" width="10.28125" style="0" bestFit="1" customWidth="1"/>
    <col min="7" max="7" width="66.7109375" style="0" bestFit="1" customWidth="1"/>
  </cols>
  <sheetData>
    <row r="1" spans="1:3" ht="12.75">
      <c r="A1" s="82"/>
      <c r="C1" s="33" t="s">
        <v>1622</v>
      </c>
    </row>
    <row r="2" spans="1:3" ht="12.75">
      <c r="A2" s="82" t="s">
        <v>1185</v>
      </c>
      <c r="C2" s="33"/>
    </row>
    <row r="3" spans="1:3" ht="12.75">
      <c r="A3" s="82"/>
      <c r="B3" t="s">
        <v>1184</v>
      </c>
      <c r="C3" s="33">
        <v>216</v>
      </c>
    </row>
    <row r="4" spans="1:3" ht="12.75">
      <c r="A4" s="82"/>
      <c r="B4" t="s">
        <v>1183</v>
      </c>
      <c r="C4" s="33">
        <v>654</v>
      </c>
    </row>
    <row r="5" spans="1:3" ht="12.75">
      <c r="A5" s="82"/>
      <c r="B5" t="s">
        <v>1182</v>
      </c>
      <c r="C5" s="33">
        <v>324</v>
      </c>
    </row>
    <row r="6" spans="1:3" ht="12.75">
      <c r="A6" s="82"/>
      <c r="B6" t="s">
        <v>1181</v>
      </c>
      <c r="C6" s="33">
        <v>55</v>
      </c>
    </row>
    <row r="7" spans="1:3" ht="12.75">
      <c r="A7" s="82"/>
      <c r="B7" t="s">
        <v>1180</v>
      </c>
      <c r="C7" s="33">
        <v>234</v>
      </c>
    </row>
    <row r="8" spans="1:3" ht="12.75">
      <c r="A8" s="82"/>
      <c r="B8" t="s">
        <v>1179</v>
      </c>
      <c r="C8" s="33">
        <v>1295</v>
      </c>
    </row>
    <row r="9" spans="1:3" ht="12.75">
      <c r="A9" s="82"/>
      <c r="B9" s="83" t="s">
        <v>1178</v>
      </c>
      <c r="C9" s="33">
        <v>111</v>
      </c>
    </row>
    <row r="10" spans="1:3" ht="12.75">
      <c r="A10" s="82"/>
      <c r="B10" t="s">
        <v>1177</v>
      </c>
      <c r="C10" s="33">
        <v>325</v>
      </c>
    </row>
    <row r="11" spans="1:3" ht="12.75">
      <c r="A11" s="82"/>
      <c r="B11" t="s">
        <v>1176</v>
      </c>
      <c r="C11" s="33">
        <v>489</v>
      </c>
    </row>
    <row r="12" spans="1:3" ht="12.75">
      <c r="A12" s="82"/>
      <c r="B12" t="s">
        <v>1175</v>
      </c>
      <c r="C12" s="33">
        <v>1549</v>
      </c>
    </row>
    <row r="13" spans="1:3" ht="12.75">
      <c r="A13" s="82"/>
      <c r="B13" t="s">
        <v>1174</v>
      </c>
      <c r="C13" s="33">
        <v>412</v>
      </c>
    </row>
    <row r="14" spans="1:3" ht="12.75">
      <c r="A14" s="82"/>
      <c r="C14" s="33"/>
    </row>
    <row r="15" spans="1:3" ht="12.75">
      <c r="A15" s="82"/>
      <c r="C15" s="33"/>
    </row>
    <row r="16" spans="1:3" ht="12.75">
      <c r="A16" s="82" t="s">
        <v>879</v>
      </c>
      <c r="C16" s="33"/>
    </row>
    <row r="17" spans="1:3" ht="12.75">
      <c r="A17" s="82"/>
      <c r="B17" t="s">
        <v>1173</v>
      </c>
      <c r="C17" s="33">
        <v>776</v>
      </c>
    </row>
    <row r="18" spans="1:3" ht="12.75">
      <c r="A18" s="82"/>
      <c r="B18" t="s">
        <v>1172</v>
      </c>
      <c r="C18" s="33">
        <v>562</v>
      </c>
    </row>
    <row r="19" spans="1:3" ht="12.75">
      <c r="A19" s="82"/>
      <c r="B19" t="s">
        <v>1171</v>
      </c>
      <c r="C19" s="33">
        <v>229</v>
      </c>
    </row>
    <row r="20" spans="1:3" ht="12.75">
      <c r="A20" s="82"/>
      <c r="B20" t="s">
        <v>1170</v>
      </c>
      <c r="C20" s="33">
        <v>224</v>
      </c>
    </row>
    <row r="21" spans="1:3" ht="12.75">
      <c r="A21" s="82"/>
      <c r="B21" t="s">
        <v>1169</v>
      </c>
      <c r="C21" s="33">
        <v>322</v>
      </c>
    </row>
    <row r="22" spans="1:3" ht="12.75">
      <c r="A22" s="82"/>
      <c r="B22" t="s">
        <v>1168</v>
      </c>
      <c r="C22" s="33">
        <v>441</v>
      </c>
    </row>
    <row r="23" spans="1:3" ht="12.75">
      <c r="A23" s="82"/>
      <c r="C23" s="33"/>
    </row>
    <row r="24" spans="1:3" ht="12.75">
      <c r="A24" s="82" t="s">
        <v>1167</v>
      </c>
      <c r="C24" s="33"/>
    </row>
    <row r="25" spans="1:3" ht="12.75">
      <c r="A25" s="82"/>
      <c r="B25" t="s">
        <v>1166</v>
      </c>
      <c r="C25" s="33">
        <v>120</v>
      </c>
    </row>
    <row r="26" spans="1:3" ht="12.75">
      <c r="A26" s="82"/>
      <c r="B26" t="s">
        <v>1165</v>
      </c>
      <c r="C26" s="33">
        <v>122</v>
      </c>
    </row>
    <row r="27" spans="1:3" ht="12.75">
      <c r="A27" s="82"/>
      <c r="B27" t="s">
        <v>1164</v>
      </c>
      <c r="C27" s="33">
        <v>219</v>
      </c>
    </row>
    <row r="28" spans="1:3" ht="12.75">
      <c r="A28" s="82"/>
      <c r="B28" t="s">
        <v>1163</v>
      </c>
      <c r="C28" s="33">
        <v>88</v>
      </c>
    </row>
    <row r="29" spans="1:3" ht="12.75">
      <c r="A29" s="82"/>
      <c r="C29" s="33"/>
    </row>
    <row r="30" spans="1:3" ht="12.75">
      <c r="A30" s="82"/>
      <c r="C30" s="33"/>
    </row>
    <row r="31" spans="1:3" ht="12.75">
      <c r="A31" s="82"/>
      <c r="C31" s="33"/>
    </row>
    <row r="32" spans="1:3" ht="12.75">
      <c r="A32" s="82" t="s">
        <v>1150</v>
      </c>
      <c r="C32" s="33"/>
    </row>
    <row r="33" spans="1:3" ht="12.75">
      <c r="A33" s="82"/>
      <c r="B33" t="s">
        <v>1149</v>
      </c>
      <c r="C33" s="33">
        <v>128</v>
      </c>
    </row>
    <row r="34" spans="1:3" ht="12.75">
      <c r="A34" s="82"/>
      <c r="B34" t="s">
        <v>1148</v>
      </c>
      <c r="C34" s="33">
        <v>99.5</v>
      </c>
    </row>
    <row r="35" spans="1:3" ht="12.75">
      <c r="A35" s="82"/>
      <c r="B35" t="s">
        <v>1147</v>
      </c>
      <c r="C35" s="33">
        <v>138</v>
      </c>
    </row>
    <row r="36" spans="1:3" ht="12.75">
      <c r="A36" s="82"/>
      <c r="C36" s="33"/>
    </row>
    <row r="37" spans="1:3" ht="12.75">
      <c r="A37" s="82"/>
      <c r="C37" s="33"/>
    </row>
    <row r="38" spans="1:3" ht="12.75">
      <c r="A38" s="82" t="s">
        <v>1146</v>
      </c>
      <c r="C38" s="33"/>
    </row>
    <row r="39" spans="1:3" ht="12.75">
      <c r="A39" s="82" t="s">
        <v>1054</v>
      </c>
      <c r="B39" t="s">
        <v>1145</v>
      </c>
      <c r="C39" s="33">
        <v>3</v>
      </c>
    </row>
    <row r="40" spans="1:3" ht="12.75">
      <c r="A40" s="82"/>
      <c r="B40" t="s">
        <v>1144</v>
      </c>
      <c r="C40" s="33">
        <v>4.41</v>
      </c>
    </row>
    <row r="41" spans="1:3" ht="12.75">
      <c r="A41" s="82"/>
      <c r="B41" t="s">
        <v>1143</v>
      </c>
      <c r="C41" s="33">
        <v>5</v>
      </c>
    </row>
    <row r="42" spans="1:3" ht="12.75">
      <c r="A42" s="82"/>
      <c r="B42" t="s">
        <v>1142</v>
      </c>
      <c r="C42" s="33">
        <v>5.2</v>
      </c>
    </row>
    <row r="43" spans="1:3" ht="12.75">
      <c r="A43" s="82"/>
      <c r="B43" t="s">
        <v>1141</v>
      </c>
      <c r="C43" s="33">
        <v>16.3</v>
      </c>
    </row>
    <row r="44" spans="1:3" ht="12.75">
      <c r="A44" s="82"/>
      <c r="B44" t="s">
        <v>1140</v>
      </c>
      <c r="C44" s="33">
        <v>24.7</v>
      </c>
    </row>
    <row r="45" spans="1:3" ht="12.75">
      <c r="A45" s="82"/>
      <c r="B45" t="s">
        <v>1139</v>
      </c>
      <c r="C45" s="33">
        <v>2.4</v>
      </c>
    </row>
    <row r="46" spans="1:3" ht="12.75">
      <c r="A46" s="82"/>
      <c r="B46" t="s">
        <v>1138</v>
      </c>
      <c r="C46" s="33">
        <v>2.44</v>
      </c>
    </row>
    <row r="47" spans="1:3" ht="12.75">
      <c r="A47" s="82"/>
      <c r="B47" t="s">
        <v>1137</v>
      </c>
      <c r="C47" s="33">
        <v>2.5</v>
      </c>
    </row>
    <row r="48" spans="1:3" ht="12.75">
      <c r="A48" s="82"/>
      <c r="B48" t="s">
        <v>1136</v>
      </c>
      <c r="C48" s="33">
        <v>2.55</v>
      </c>
    </row>
    <row r="49" spans="1:3" ht="12.75">
      <c r="A49" s="82"/>
      <c r="B49" t="s">
        <v>1135</v>
      </c>
      <c r="C49" s="33">
        <v>10.2</v>
      </c>
    </row>
    <row r="50" spans="1:3" ht="12.75">
      <c r="A50" s="82"/>
      <c r="B50" t="s">
        <v>1134</v>
      </c>
      <c r="C50" s="33">
        <v>10.4</v>
      </c>
    </row>
    <row r="51" spans="1:3" ht="12.75">
      <c r="A51" s="82"/>
      <c r="B51" t="s">
        <v>1133</v>
      </c>
      <c r="C51" s="84">
        <v>4.1</v>
      </c>
    </row>
    <row r="52" spans="1:3" ht="12.75">
      <c r="A52" s="82"/>
      <c r="B52" t="s">
        <v>1132</v>
      </c>
      <c r="C52" s="33">
        <v>4.8</v>
      </c>
    </row>
    <row r="53" spans="1:3" ht="12.75">
      <c r="A53" s="82"/>
      <c r="B53" t="s">
        <v>1131</v>
      </c>
      <c r="C53" s="33">
        <v>5.6</v>
      </c>
    </row>
    <row r="54" spans="1:3" ht="12.75">
      <c r="A54" s="82"/>
      <c r="C54" s="33"/>
    </row>
    <row r="55" spans="1:3" ht="12.75">
      <c r="A55" s="82"/>
      <c r="C55" s="33"/>
    </row>
    <row r="56" spans="1:3" ht="12.75">
      <c r="A56" s="82"/>
      <c r="C56" s="33"/>
    </row>
    <row r="57" spans="1:3" ht="12.75">
      <c r="A57" s="82" t="s">
        <v>371</v>
      </c>
      <c r="B57" s="83"/>
      <c r="C57" s="33"/>
    </row>
    <row r="58" spans="1:3" ht="12.75">
      <c r="A58" s="82"/>
      <c r="B58" s="83" t="s">
        <v>1130</v>
      </c>
      <c r="C58" s="33">
        <v>496</v>
      </c>
    </row>
    <row r="59" spans="1:3" ht="12.75">
      <c r="A59" s="82"/>
      <c r="B59" s="83" t="s">
        <v>1129</v>
      </c>
      <c r="C59" s="33">
        <v>325</v>
      </c>
    </row>
    <row r="60" spans="1:3" ht="12.75">
      <c r="A60" s="82"/>
      <c r="B60" s="83"/>
      <c r="C60" s="33"/>
    </row>
    <row r="61" spans="1:3" ht="12.75">
      <c r="A61" s="82"/>
      <c r="B61" s="83"/>
      <c r="C61" s="33"/>
    </row>
    <row r="62" spans="1:3" ht="12.75">
      <c r="A62" s="82"/>
      <c r="B62" s="83"/>
      <c r="C62" s="33"/>
    </row>
    <row r="63" spans="1:3" ht="12.75">
      <c r="A63" s="82" t="s">
        <v>1330</v>
      </c>
      <c r="C63" s="33"/>
    </row>
    <row r="64" spans="1:3" ht="12.75">
      <c r="A64" s="82"/>
      <c r="B64" t="s">
        <v>1128</v>
      </c>
      <c r="C64" s="33">
        <v>2.15</v>
      </c>
    </row>
    <row r="65" spans="1:3" ht="12.75">
      <c r="A65" s="82"/>
      <c r="B65" t="s">
        <v>1127</v>
      </c>
      <c r="C65" s="33">
        <v>3.11</v>
      </c>
    </row>
    <row r="66" spans="1:3" ht="12.75">
      <c r="A66" s="82"/>
      <c r="B66" t="s">
        <v>1126</v>
      </c>
      <c r="C66" s="33">
        <v>3.6</v>
      </c>
    </row>
    <row r="67" spans="1:3" ht="12.75">
      <c r="A67" s="82"/>
      <c r="C67" s="33"/>
    </row>
    <row r="68" spans="1:3" ht="12.75">
      <c r="A68" s="82"/>
      <c r="C68" s="33"/>
    </row>
    <row r="69" spans="1:3" ht="12.75">
      <c r="A69" s="82"/>
      <c r="C69" s="33"/>
    </row>
    <row r="70" spans="1:3" ht="12.75">
      <c r="A70" s="82" t="s">
        <v>744</v>
      </c>
      <c r="C70" s="33"/>
    </row>
    <row r="71" spans="1:3" ht="12.75">
      <c r="A71" s="82"/>
      <c r="B71" t="s">
        <v>1154</v>
      </c>
      <c r="C71" s="33">
        <v>2</v>
      </c>
    </row>
    <row r="72" spans="1:3" ht="12.75">
      <c r="A72" s="82"/>
      <c r="B72" t="s">
        <v>1155</v>
      </c>
      <c r="C72" s="33">
        <v>1.9</v>
      </c>
    </row>
    <row r="73" spans="1:3" ht="12.75">
      <c r="A73" s="82"/>
      <c r="B73" t="s">
        <v>1156</v>
      </c>
      <c r="C73" s="33">
        <v>2.5</v>
      </c>
    </row>
    <row r="74" spans="1:3" ht="12.75">
      <c r="A74" s="82"/>
      <c r="B74" t="s">
        <v>1157</v>
      </c>
      <c r="C74" s="33">
        <v>2.01</v>
      </c>
    </row>
    <row r="75" spans="1:3" ht="12.75">
      <c r="A75" s="82"/>
      <c r="B75" t="s">
        <v>1160</v>
      </c>
      <c r="C75" s="33">
        <v>8</v>
      </c>
    </row>
    <row r="76" spans="1:3" ht="12.75">
      <c r="A76" s="82"/>
      <c r="B76" t="s">
        <v>1158</v>
      </c>
      <c r="C76" s="33">
        <v>3.2</v>
      </c>
    </row>
    <row r="77" spans="1:3" ht="12.75">
      <c r="A77" s="82"/>
      <c r="B77" t="s">
        <v>1159</v>
      </c>
      <c r="C77" s="33">
        <v>2.8</v>
      </c>
    </row>
    <row r="78" spans="1:3" ht="12.75">
      <c r="A78" s="82"/>
      <c r="B78" t="s">
        <v>1162</v>
      </c>
      <c r="C78" s="33">
        <v>1.95</v>
      </c>
    </row>
    <row r="79" spans="1:3" ht="12.75">
      <c r="A79" s="82"/>
      <c r="B79" t="s">
        <v>1161</v>
      </c>
      <c r="C79" s="33">
        <v>12.4</v>
      </c>
    </row>
    <row r="80" spans="1:3" ht="12.75">
      <c r="A80" s="82"/>
      <c r="C80" s="33"/>
    </row>
    <row r="81" spans="1:3" ht="12.75">
      <c r="A81" s="82"/>
      <c r="C81" s="33"/>
    </row>
    <row r="82" spans="1:3" ht="12.75">
      <c r="A82" s="82"/>
      <c r="C82" s="33"/>
    </row>
    <row r="83" spans="1:3" ht="12.75">
      <c r="A83" s="82" t="s">
        <v>1125</v>
      </c>
      <c r="C83" s="33"/>
    </row>
    <row r="84" spans="1:3" ht="12.75">
      <c r="A84" s="82"/>
      <c r="B84" t="s">
        <v>1124</v>
      </c>
      <c r="C84" s="33">
        <v>3.25</v>
      </c>
    </row>
    <row r="85" spans="1:3" ht="12.75">
      <c r="A85" s="82"/>
      <c r="C85" s="33"/>
    </row>
    <row r="86" spans="1:3" ht="12.75">
      <c r="A86" s="82"/>
      <c r="C86" s="33"/>
    </row>
    <row r="87" spans="1:3" ht="12.75">
      <c r="A87" s="82" t="s">
        <v>1788</v>
      </c>
      <c r="C87" s="33"/>
    </row>
    <row r="88" spans="1:3" ht="12.75">
      <c r="A88" s="82"/>
      <c r="B88" t="s">
        <v>1123</v>
      </c>
      <c r="C88" s="33">
        <v>22.5</v>
      </c>
    </row>
    <row r="89" spans="1:3" ht="12.75">
      <c r="A89" s="82"/>
      <c r="C89" s="33"/>
    </row>
    <row r="90" spans="1:3" ht="12.75">
      <c r="A90" s="82"/>
      <c r="C90" s="33"/>
    </row>
    <row r="91" spans="1:3" ht="12.75">
      <c r="A91" s="82" t="s">
        <v>1122</v>
      </c>
      <c r="C91" s="33"/>
    </row>
    <row r="92" spans="1:3" ht="12.75">
      <c r="A92" s="82"/>
      <c r="B92" t="s">
        <v>1114</v>
      </c>
      <c r="C92" s="33"/>
    </row>
    <row r="93" spans="1:3" ht="12.75">
      <c r="A93" s="82"/>
      <c r="B93" t="s">
        <v>1113</v>
      </c>
      <c r="C93" s="33"/>
    </row>
    <row r="94" spans="1:3" ht="12.75">
      <c r="A94" s="82"/>
      <c r="C94" s="33"/>
    </row>
    <row r="95" spans="1:3" ht="12.75">
      <c r="A95" s="82" t="s">
        <v>1121</v>
      </c>
      <c r="C95" s="33"/>
    </row>
    <row r="96" spans="1:3" ht="12.75">
      <c r="A96" s="82"/>
      <c r="B96" t="s">
        <v>1120</v>
      </c>
      <c r="C96" s="33">
        <v>3.2</v>
      </c>
    </row>
    <row r="97" spans="1:3" ht="12.75">
      <c r="A97" s="82"/>
      <c r="B97" t="s">
        <v>1119</v>
      </c>
      <c r="C97" s="33">
        <v>4.1</v>
      </c>
    </row>
    <row r="98" spans="1:3" ht="12.75">
      <c r="A98" s="82"/>
      <c r="C98" s="33"/>
    </row>
    <row r="99" spans="1:3" ht="12.75">
      <c r="A99" s="82" t="s">
        <v>1198</v>
      </c>
      <c r="C99" s="33"/>
    </row>
    <row r="100" spans="2:3" ht="12.75">
      <c r="B100" t="s">
        <v>1195</v>
      </c>
      <c r="C100" s="33">
        <v>1533</v>
      </c>
    </row>
    <row r="101" spans="2:3" ht="12.75">
      <c r="B101" t="s">
        <v>1196</v>
      </c>
      <c r="C101" s="33">
        <v>404</v>
      </c>
    </row>
    <row r="102" spans="2:3" ht="12.75">
      <c r="B102" t="s">
        <v>1192</v>
      </c>
      <c r="C102" s="33">
        <v>322</v>
      </c>
    </row>
    <row r="103" spans="1:3" ht="12.75">
      <c r="A103" s="82"/>
      <c r="B103" t="s">
        <v>1193</v>
      </c>
      <c r="C103" s="33">
        <v>422</v>
      </c>
    </row>
    <row r="104" spans="1:3" ht="12.75">
      <c r="A104" s="82"/>
      <c r="B104" t="s">
        <v>1197</v>
      </c>
      <c r="C104" s="33">
        <v>409</v>
      </c>
    </row>
    <row r="105" spans="1:3" ht="12.75">
      <c r="A105" s="82"/>
      <c r="B105" t="s">
        <v>1190</v>
      </c>
      <c r="C105" s="33">
        <v>336</v>
      </c>
    </row>
    <row r="106" spans="1:3" ht="12.75">
      <c r="A106" s="82"/>
      <c r="B106" t="s">
        <v>1189</v>
      </c>
      <c r="C106" s="33">
        <v>326</v>
      </c>
    </row>
    <row r="107" spans="1:3" ht="12.75">
      <c r="A107" s="82"/>
      <c r="B107" t="s">
        <v>1191</v>
      </c>
      <c r="C107" s="33">
        <v>316</v>
      </c>
    </row>
    <row r="108" spans="1:3" ht="12.75">
      <c r="A108" s="82"/>
      <c r="B108" t="s">
        <v>1194</v>
      </c>
      <c r="C108" s="33">
        <v>1060</v>
      </c>
    </row>
    <row r="109" ht="12.75">
      <c r="A109" s="82"/>
    </row>
    <row r="110" spans="1:3" ht="12.75">
      <c r="A110" s="82"/>
      <c r="C110" s="33"/>
    </row>
    <row r="111" spans="1:3" ht="12.75">
      <c r="A111" s="82" t="s">
        <v>1065</v>
      </c>
      <c r="C111" s="33"/>
    </row>
    <row r="112" spans="1:10" ht="12.75">
      <c r="A112" s="82"/>
      <c r="B112" t="s">
        <v>1064</v>
      </c>
      <c r="C112" s="33">
        <v>185</v>
      </c>
      <c r="F112" s="215"/>
      <c r="G112" s="10"/>
      <c r="H112" s="216"/>
      <c r="I112" s="217"/>
      <c r="J112" s="10"/>
    </row>
    <row r="113" spans="1:10" ht="12.75">
      <c r="A113" s="82"/>
      <c r="C113" s="33"/>
      <c r="F113" s="215"/>
      <c r="G113" s="202"/>
      <c r="H113" s="218"/>
      <c r="I113" s="219"/>
      <c r="J113" s="10"/>
    </row>
    <row r="114" spans="1:10" ht="13.5" thickBot="1">
      <c r="A114" s="82" t="s">
        <v>552</v>
      </c>
      <c r="C114" s="33" t="s">
        <v>182</v>
      </c>
      <c r="D114" t="s">
        <v>183</v>
      </c>
      <c r="F114" s="215"/>
      <c r="G114" s="202"/>
      <c r="H114" s="218"/>
      <c r="I114" s="219"/>
      <c r="J114" s="10"/>
    </row>
    <row r="115" spans="1:10" ht="12.75">
      <c r="A115" s="82"/>
      <c r="B115" t="s">
        <v>187</v>
      </c>
      <c r="C115" s="33">
        <v>73.18</v>
      </c>
      <c r="D115" s="203">
        <f>C115*3.281</f>
        <v>240.10358000000002</v>
      </c>
      <c r="F115" s="215"/>
      <c r="G115" s="202"/>
      <c r="H115" s="218"/>
      <c r="I115" s="219"/>
      <c r="J115" s="10"/>
    </row>
    <row r="116" spans="1:10" ht="12.75">
      <c r="A116" s="82"/>
      <c r="B116" t="s">
        <v>184</v>
      </c>
      <c r="C116" s="33">
        <v>7.27</v>
      </c>
      <c r="D116" s="204">
        <f>C116*3.281</f>
        <v>23.85287</v>
      </c>
      <c r="F116" s="215"/>
      <c r="G116" s="202"/>
      <c r="H116" s="218"/>
      <c r="I116" s="219"/>
      <c r="J116" s="10"/>
    </row>
    <row r="117" spans="1:10" ht="12.75">
      <c r="A117" s="82"/>
      <c r="B117" t="s">
        <v>185</v>
      </c>
      <c r="C117" s="33">
        <v>6.8</v>
      </c>
      <c r="D117" s="204">
        <f>C117*3.281</f>
        <v>22.3108</v>
      </c>
      <c r="F117" s="215"/>
      <c r="G117" s="202"/>
      <c r="H117" s="218"/>
      <c r="I117" s="219"/>
      <c r="J117" s="10"/>
    </row>
    <row r="118" spans="1:10" ht="13.5" thickBot="1">
      <c r="A118" s="82"/>
      <c r="B118" t="s">
        <v>186</v>
      </c>
      <c r="C118" s="33">
        <v>8.32</v>
      </c>
      <c r="D118" s="205">
        <f>C118*3.281</f>
        <v>27.29792</v>
      </c>
      <c r="F118" s="215"/>
      <c r="G118" s="202"/>
      <c r="H118" s="218"/>
      <c r="I118" s="219"/>
      <c r="J118" s="10"/>
    </row>
    <row r="119" spans="1:8" ht="12.75">
      <c r="A119" s="82"/>
      <c r="C119" s="33"/>
      <c r="F119" s="82"/>
      <c r="H119" s="33"/>
    </row>
    <row r="120" spans="1:3" ht="12.75">
      <c r="A120" s="82" t="s">
        <v>166</v>
      </c>
      <c r="C120" s="33"/>
    </row>
    <row r="121" spans="1:3" ht="12.75">
      <c r="A121" s="82"/>
      <c r="B121" s="142" t="s">
        <v>198</v>
      </c>
      <c r="C121" s="220">
        <v>1.05</v>
      </c>
    </row>
    <row r="122" spans="1:3" ht="12.75">
      <c r="A122" s="82"/>
      <c r="B122" s="142" t="s">
        <v>199</v>
      </c>
      <c r="C122" s="221">
        <v>1.1</v>
      </c>
    </row>
    <row r="123" spans="1:4" ht="13.5" thickBot="1">
      <c r="A123" s="82"/>
      <c r="C123" s="197" t="s">
        <v>167</v>
      </c>
      <c r="D123" s="142" t="s">
        <v>168</v>
      </c>
    </row>
    <row r="124" spans="1:4" ht="12.75">
      <c r="A124" s="82"/>
      <c r="B124" s="142" t="s">
        <v>197</v>
      </c>
      <c r="C124" s="33">
        <v>5.48</v>
      </c>
      <c r="D124" s="203">
        <f>C124*3.281*3.281</f>
        <v>58.991986280000006</v>
      </c>
    </row>
    <row r="125" spans="1:4" ht="12.75">
      <c r="A125" s="82"/>
      <c r="B125" s="142" t="s">
        <v>201</v>
      </c>
      <c r="C125" s="33">
        <v>6.06</v>
      </c>
      <c r="D125" s="204">
        <f>C125*3.281*3.281</f>
        <v>65.23566366</v>
      </c>
    </row>
    <row r="126" spans="1:4" ht="12.75">
      <c r="A126" s="82"/>
      <c r="B126" s="142" t="s">
        <v>202</v>
      </c>
      <c r="C126" s="33">
        <v>6.3</v>
      </c>
      <c r="D126" s="204">
        <f>C126*3.281*3.281</f>
        <v>67.81925430000001</v>
      </c>
    </row>
    <row r="127" spans="1:4" ht="13.5" thickBot="1">
      <c r="A127" s="82"/>
      <c r="B127" s="142" t="s">
        <v>200</v>
      </c>
      <c r="C127" s="33">
        <v>6.57</v>
      </c>
      <c r="D127" s="205">
        <f>C127*3.281*3.281</f>
        <v>70.72579377000001</v>
      </c>
    </row>
    <row r="128" spans="1:4" ht="13.5" thickBot="1">
      <c r="A128" s="82"/>
      <c r="C128" s="197" t="s">
        <v>169</v>
      </c>
      <c r="D128" s="142" t="s">
        <v>170</v>
      </c>
    </row>
    <row r="129" spans="1:4" ht="12.75">
      <c r="A129" s="82"/>
      <c r="B129" s="142" t="s">
        <v>1880</v>
      </c>
      <c r="C129" s="33">
        <v>87</v>
      </c>
      <c r="D129" s="203">
        <f>C129*1.30795062</f>
        <v>113.79170393999999</v>
      </c>
    </row>
    <row r="130" spans="1:4" ht="12.75">
      <c r="A130" s="82"/>
      <c r="B130" s="142" t="s">
        <v>203</v>
      </c>
      <c r="C130" s="33">
        <f>79.5+12.53</f>
        <v>92.03</v>
      </c>
      <c r="D130" s="204">
        <f>C130*1.30795062</f>
        <v>120.37069555859999</v>
      </c>
    </row>
    <row r="131" spans="1:4" ht="13.5" thickBot="1">
      <c r="A131" s="82"/>
      <c r="B131" s="142" t="s">
        <v>204</v>
      </c>
      <c r="C131" s="33">
        <f>48.55+12.53</f>
        <v>61.08</v>
      </c>
      <c r="D131" s="205">
        <f>C131*1.30795062</f>
        <v>79.8896238696</v>
      </c>
    </row>
    <row r="132" spans="1:5" ht="13.5" thickBot="1">
      <c r="A132" s="82"/>
      <c r="C132" s="197" t="s">
        <v>171</v>
      </c>
      <c r="D132" s="222" t="s">
        <v>172</v>
      </c>
      <c r="E132" s="142" t="s">
        <v>173</v>
      </c>
    </row>
    <row r="133" spans="1:5" ht="12.75">
      <c r="A133" s="82"/>
      <c r="B133" s="142" t="s">
        <v>1881</v>
      </c>
      <c r="C133" s="33">
        <v>1645</v>
      </c>
      <c r="D133" s="161">
        <f>C133*1.10231131</f>
        <v>1813.3021049499998</v>
      </c>
      <c r="E133" s="203">
        <f>D133/1000</f>
        <v>1.8133021049499998</v>
      </c>
    </row>
    <row r="134" spans="1:5" ht="13.5" thickBot="1">
      <c r="A134" s="82"/>
      <c r="B134" s="142" t="s">
        <v>1882</v>
      </c>
      <c r="C134" s="33">
        <v>1700</v>
      </c>
      <c r="D134" s="161">
        <f>C134*1.10231131</f>
        <v>1873.9292269999999</v>
      </c>
      <c r="E134" s="205">
        <f>D134/1000</f>
        <v>1.8739292269999999</v>
      </c>
    </row>
    <row r="135" spans="1:3" ht="12.75">
      <c r="A135" s="82"/>
      <c r="C135" s="33"/>
    </row>
    <row r="136" spans="1:5" ht="13.5" thickBot="1">
      <c r="A136" s="82" t="s">
        <v>1167</v>
      </c>
      <c r="C136" s="197" t="s">
        <v>174</v>
      </c>
      <c r="D136" s="217"/>
      <c r="E136" s="10"/>
    </row>
    <row r="137" spans="1:5" ht="13.5" thickBot="1">
      <c r="A137" s="82"/>
      <c r="B137" s="142" t="s">
        <v>175</v>
      </c>
      <c r="C137" s="209">
        <v>104.5</v>
      </c>
      <c r="D137" s="219"/>
      <c r="E137" s="10"/>
    </row>
    <row r="138" spans="1:5" ht="12.75">
      <c r="A138" s="215"/>
      <c r="B138" s="206"/>
      <c r="C138" s="218"/>
      <c r="D138" s="219"/>
      <c r="E138" s="10"/>
    </row>
    <row r="139" spans="1:5" ht="13.5" thickBot="1">
      <c r="A139" s="215" t="s">
        <v>1330</v>
      </c>
      <c r="B139" s="206"/>
      <c r="C139" s="218" t="s">
        <v>178</v>
      </c>
      <c r="D139" s="219" t="s">
        <v>179</v>
      </c>
      <c r="E139" s="10"/>
    </row>
    <row r="140" spans="1:5" ht="12.75">
      <c r="A140" s="215"/>
      <c r="B140" s="10" t="s">
        <v>210</v>
      </c>
      <c r="C140" s="216">
        <v>0.88</v>
      </c>
      <c r="D140" s="223">
        <f>C140*3.281*3.281</f>
        <v>9.473165680000001</v>
      </c>
      <c r="E140" s="10"/>
    </row>
    <row r="141" spans="1:5" ht="13.5" thickBot="1">
      <c r="A141" s="215"/>
      <c r="B141" s="207" t="s">
        <v>211</v>
      </c>
      <c r="C141" s="218">
        <v>0.98</v>
      </c>
      <c r="D141" s="224">
        <f>C141*3.281*3.281</f>
        <v>10.549661780000001</v>
      </c>
      <c r="E141" s="10"/>
    </row>
    <row r="142" spans="1:5" ht="12.75">
      <c r="A142" s="215"/>
      <c r="B142" s="207"/>
      <c r="C142" s="218"/>
      <c r="D142" s="219"/>
      <c r="E142" s="10"/>
    </row>
    <row r="143" spans="1:5" ht="13.5" thickBot="1">
      <c r="A143" s="215" t="s">
        <v>744</v>
      </c>
      <c r="B143" s="207"/>
      <c r="C143" s="218" t="s">
        <v>213</v>
      </c>
      <c r="D143" s="219" t="s">
        <v>179</v>
      </c>
      <c r="E143" s="10"/>
    </row>
    <row r="144" spans="1:5" ht="13.5" thickBot="1">
      <c r="A144" s="215"/>
      <c r="B144" s="207" t="s">
        <v>212</v>
      </c>
      <c r="C144" s="218">
        <v>4.05</v>
      </c>
      <c r="D144" s="208">
        <f>C144*3.281*3.281</f>
        <v>43.598092050000005</v>
      </c>
      <c r="E144" s="10"/>
    </row>
    <row r="145" spans="1:5" ht="13.5" thickBot="1">
      <c r="A145" s="215"/>
      <c r="C145" s="216" t="s">
        <v>178</v>
      </c>
      <c r="D145" s="217" t="s">
        <v>179</v>
      </c>
      <c r="E145" s="217"/>
    </row>
    <row r="146" spans="1:5" ht="13.5" thickBot="1">
      <c r="A146" s="215"/>
      <c r="B146" s="207" t="s">
        <v>1884</v>
      </c>
      <c r="C146" s="218">
        <v>7.74</v>
      </c>
      <c r="D146" s="240">
        <f>C146*3.281*3.281</f>
        <v>83.32079814000001</v>
      </c>
      <c r="E146" s="219"/>
    </row>
    <row r="147" spans="1:5" ht="12.75">
      <c r="A147" s="215"/>
      <c r="B147" s="207"/>
      <c r="C147" s="218"/>
      <c r="D147" s="219"/>
      <c r="E147" s="219"/>
    </row>
    <row r="148" spans="1:5" ht="12.75">
      <c r="A148" s="215"/>
      <c r="B148" s="10"/>
      <c r="C148" s="218"/>
      <c r="D148" s="10"/>
      <c r="E148" s="10"/>
    </row>
    <row r="149" spans="1:3" ht="13.5" thickBot="1">
      <c r="A149" s="82" t="s">
        <v>879</v>
      </c>
      <c r="C149" s="142" t="s">
        <v>174</v>
      </c>
    </row>
    <row r="150" spans="2:3" ht="12.75">
      <c r="B150" s="142" t="s">
        <v>218</v>
      </c>
      <c r="C150" s="203">
        <v>3350</v>
      </c>
    </row>
    <row r="151" spans="2:3" ht="13.5" thickBot="1">
      <c r="B151" s="142" t="s">
        <v>221</v>
      </c>
      <c r="C151" s="205">
        <v>735</v>
      </c>
    </row>
    <row r="152" ht="13.5" thickBot="1">
      <c r="C152" s="214" t="s">
        <v>220</v>
      </c>
    </row>
    <row r="153" spans="2:3" ht="13.5" thickBot="1">
      <c r="B153" s="142" t="s">
        <v>219</v>
      </c>
      <c r="C153" s="225">
        <v>1</v>
      </c>
    </row>
    <row r="155" ht="12.75">
      <c r="A155" s="82" t="s">
        <v>729</v>
      </c>
    </row>
    <row r="156" spans="2:4" ht="13.5" thickBot="1">
      <c r="B156" s="142" t="s">
        <v>223</v>
      </c>
      <c r="C156" s="214" t="s">
        <v>178</v>
      </c>
      <c r="D156" s="142" t="s">
        <v>179</v>
      </c>
    </row>
    <row r="157" spans="2:4" ht="12.75">
      <c r="B157" s="142" t="s">
        <v>224</v>
      </c>
      <c r="C157" s="161">
        <v>0.22</v>
      </c>
      <c r="D157" s="203">
        <f aca="true" t="shared" si="0" ref="D157:D162">C157*3.281*3.281</f>
        <v>2.3682914200000003</v>
      </c>
    </row>
    <row r="158" spans="2:4" ht="12.75">
      <c r="B158" s="152" t="s">
        <v>225</v>
      </c>
      <c r="C158" s="161">
        <v>0.17</v>
      </c>
      <c r="D158" s="204">
        <f t="shared" si="0"/>
        <v>1.8300433700000005</v>
      </c>
    </row>
    <row r="159" spans="2:4" ht="12.75">
      <c r="B159" s="152" t="s">
        <v>226</v>
      </c>
      <c r="C159" s="161">
        <v>0.39</v>
      </c>
      <c r="D159" s="204">
        <f t="shared" si="0"/>
        <v>4.1983347900000005</v>
      </c>
    </row>
    <row r="160" spans="2:4" ht="13.5" thickBot="1">
      <c r="B160" s="152" t="s">
        <v>227</v>
      </c>
      <c r="C160" s="161">
        <v>0.36</v>
      </c>
      <c r="D160" s="205">
        <f t="shared" si="0"/>
        <v>3.87538596</v>
      </c>
    </row>
    <row r="161" spans="2:4" ht="13.5" thickBot="1">
      <c r="B161" s="152" t="s">
        <v>1187</v>
      </c>
      <c r="C161" s="161">
        <f>SUM(C157:C160)</f>
        <v>1.1400000000000001</v>
      </c>
      <c r="D161" s="161">
        <f t="shared" si="0"/>
        <v>12.272055540000002</v>
      </c>
    </row>
    <row r="162" spans="2:4" ht="13.5" thickBot="1">
      <c r="B162" s="152" t="s">
        <v>228</v>
      </c>
      <c r="C162" s="161">
        <v>0.43</v>
      </c>
      <c r="D162" s="208">
        <f t="shared" si="0"/>
        <v>4.62893323</v>
      </c>
    </row>
    <row r="163" ht="12.75">
      <c r="C163" s="161"/>
    </row>
    <row r="164" spans="1:4" ht="13.5" thickBot="1">
      <c r="A164" s="82" t="s">
        <v>176</v>
      </c>
      <c r="C164" s="214" t="s">
        <v>178</v>
      </c>
      <c r="D164" s="142" t="s">
        <v>179</v>
      </c>
    </row>
    <row r="165" spans="2:4" ht="13.5" thickBot="1">
      <c r="B165" s="142" t="s">
        <v>231</v>
      </c>
      <c r="C165" s="161">
        <v>4.36</v>
      </c>
      <c r="D165" s="208">
        <f>C165*3.281*3.281</f>
        <v>46.93522996000001</v>
      </c>
    </row>
    <row r="166" spans="3:5" ht="13.5" thickBot="1">
      <c r="C166" s="214" t="s">
        <v>171</v>
      </c>
      <c r="D166" s="142" t="s">
        <v>172</v>
      </c>
      <c r="E166" s="142" t="s">
        <v>173</v>
      </c>
    </row>
    <row r="167" spans="2:5" ht="13.5" thickBot="1">
      <c r="B167" s="142" t="s">
        <v>232</v>
      </c>
      <c r="C167" s="161">
        <v>1340</v>
      </c>
      <c r="D167" s="161">
        <f>C167*1.10231131</f>
        <v>1477.0971554</v>
      </c>
      <c r="E167" s="208">
        <f>D167/1000</f>
        <v>1.4770971554</v>
      </c>
    </row>
    <row r="168" spans="3:4" ht="13.5" thickBot="1">
      <c r="C168" s="214" t="s">
        <v>169</v>
      </c>
      <c r="D168" s="142" t="s">
        <v>170</v>
      </c>
    </row>
    <row r="169" spans="2:4" ht="13.5" thickBot="1">
      <c r="B169" t="s">
        <v>1883</v>
      </c>
      <c r="C169" s="161">
        <v>87</v>
      </c>
      <c r="D169" s="203">
        <f>C169*1.30795062</f>
        <v>113.79170393999999</v>
      </c>
    </row>
    <row r="170" spans="1:4" ht="13.5" thickBot="1">
      <c r="A170" s="82"/>
      <c r="B170" t="s">
        <v>233</v>
      </c>
      <c r="C170" s="197">
        <v>33.15</v>
      </c>
      <c r="D170" s="203">
        <f>C170*1.30795062</f>
        <v>43.358563053</v>
      </c>
    </row>
    <row r="171" spans="1:4" ht="13.5" thickBot="1">
      <c r="A171" s="82"/>
      <c r="B171" s="142" t="s">
        <v>234</v>
      </c>
      <c r="C171" s="33">
        <v>12.53</v>
      </c>
      <c r="D171" s="208">
        <f>C171*1.30795062</f>
        <v>16.388621268599998</v>
      </c>
    </row>
    <row r="172" spans="1:3" ht="12.75">
      <c r="A172" s="82"/>
      <c r="B172" s="142" t="s">
        <v>198</v>
      </c>
      <c r="C172" s="233">
        <v>1.05</v>
      </c>
    </row>
    <row r="173" spans="1:3" ht="13.5" thickBot="1">
      <c r="A173" s="82"/>
      <c r="B173" s="142" t="s">
        <v>235</v>
      </c>
      <c r="C173" s="234">
        <v>1.1</v>
      </c>
    </row>
    <row r="174" spans="1:4" ht="12.75">
      <c r="A174" s="82"/>
      <c r="C174" s="33"/>
      <c r="D174" s="219"/>
    </row>
    <row r="175" spans="1:4" ht="13.5" thickBot="1">
      <c r="A175" s="82" t="s">
        <v>177</v>
      </c>
      <c r="C175" s="197" t="s">
        <v>178</v>
      </c>
      <c r="D175" s="142" t="s">
        <v>179</v>
      </c>
    </row>
    <row r="176" spans="1:4" ht="13.5" thickBot="1">
      <c r="A176" s="82"/>
      <c r="B176" s="142" t="s">
        <v>180</v>
      </c>
      <c r="C176" s="33">
        <v>1.62</v>
      </c>
      <c r="D176" s="208">
        <f>C176*3.281*3.281</f>
        <v>17.439236820000005</v>
      </c>
    </row>
    <row r="177" spans="1:4" ht="12.75">
      <c r="A177" s="82"/>
      <c r="C177" s="33"/>
      <c r="D177" s="219"/>
    </row>
    <row r="178" spans="1:4" ht="13.5" thickBot="1">
      <c r="A178" s="82" t="s">
        <v>371</v>
      </c>
      <c r="C178" s="197" t="s">
        <v>174</v>
      </c>
      <c r="D178" s="219"/>
    </row>
    <row r="179" spans="1:4" ht="12.75">
      <c r="A179" s="82"/>
      <c r="B179" s="142" t="s">
        <v>237</v>
      </c>
      <c r="C179" s="235">
        <v>181.5</v>
      </c>
      <c r="D179" s="219"/>
    </row>
    <row r="180" spans="1:4" ht="12.75">
      <c r="A180" s="82"/>
      <c r="B180" s="142" t="s">
        <v>238</v>
      </c>
      <c r="C180" s="236">
        <v>213.5</v>
      </c>
      <c r="D180" s="219"/>
    </row>
    <row r="181" spans="1:3" ht="13.5" thickBot="1">
      <c r="A181" s="82"/>
      <c r="B181" s="142" t="s">
        <v>239</v>
      </c>
      <c r="C181" s="237">
        <v>214.5</v>
      </c>
    </row>
    <row r="182" spans="1:5" ht="12.75">
      <c r="A182" s="82"/>
      <c r="C182" s="33"/>
      <c r="D182" s="161"/>
      <c r="E182" s="219"/>
    </row>
    <row r="183" spans="1:3" ht="13.5" thickBot="1">
      <c r="A183" s="82" t="s">
        <v>1198</v>
      </c>
      <c r="C183" s="197" t="s">
        <v>174</v>
      </c>
    </row>
    <row r="184" spans="1:4" ht="13.5" thickBot="1">
      <c r="A184" s="82"/>
      <c r="B184" s="142" t="s">
        <v>240</v>
      </c>
      <c r="C184" s="238">
        <f>151+23</f>
        <v>174</v>
      </c>
      <c r="D184" s="142"/>
    </row>
    <row r="185" spans="1:4" ht="12.75">
      <c r="A185" s="215"/>
      <c r="B185" s="217"/>
      <c r="C185" s="218"/>
      <c r="D185" s="219"/>
    </row>
    <row r="186" spans="1:4" ht="13.5" thickBot="1">
      <c r="A186" s="82" t="s">
        <v>1146</v>
      </c>
      <c r="C186" t="s">
        <v>178</v>
      </c>
      <c r="D186" t="s">
        <v>179</v>
      </c>
    </row>
    <row r="187" spans="1:4" ht="13.5" thickBot="1">
      <c r="A187" s="82"/>
      <c r="B187" t="s">
        <v>181</v>
      </c>
      <c r="C187">
        <v>5.23</v>
      </c>
      <c r="D187" s="208">
        <f>C187*3.281*3.281</f>
        <v>56.30074603000001</v>
      </c>
    </row>
    <row r="188" spans="1:4" ht="12.75">
      <c r="A188" s="215"/>
      <c r="B188" s="217"/>
      <c r="C188" s="218"/>
      <c r="D188" s="10"/>
    </row>
    <row r="189" spans="1:3" ht="12.75">
      <c r="A189" s="82"/>
      <c r="C189" s="33"/>
    </row>
    <row r="190" spans="1:3" ht="12.75">
      <c r="A190" s="215"/>
      <c r="B190" s="10"/>
      <c r="C190" s="218"/>
    </row>
    <row r="191" spans="1:3" ht="12.75">
      <c r="A191" s="215"/>
      <c r="B191" s="10"/>
      <c r="C191" s="10"/>
    </row>
    <row r="192" spans="1:3" ht="12.75">
      <c r="A192" s="215"/>
      <c r="B192" s="10"/>
      <c r="C192" s="10"/>
    </row>
    <row r="193" spans="1:3" ht="12.75">
      <c r="A193" s="215"/>
      <c r="B193" s="10"/>
      <c r="C193" s="10"/>
    </row>
    <row r="194" spans="1:3" ht="12.75">
      <c r="A194" s="215"/>
      <c r="B194" s="10"/>
      <c r="C194" s="10"/>
    </row>
    <row r="195" ht="12.75">
      <c r="A195" s="82"/>
    </row>
    <row r="198" ht="12.75">
      <c r="A198" s="82"/>
    </row>
    <row r="199" ht="12.75">
      <c r="A199" s="82"/>
    </row>
    <row r="200" ht="12.75">
      <c r="A200" s="82"/>
    </row>
    <row r="201" ht="12.75">
      <c r="A201" s="82"/>
    </row>
    <row r="202" ht="12.75">
      <c r="A202" s="82"/>
    </row>
    <row r="203" ht="12.75">
      <c r="A203" s="82"/>
    </row>
    <row r="204" ht="12.75">
      <c r="A204" s="82"/>
    </row>
    <row r="205" ht="12.75">
      <c r="A205" s="82"/>
    </row>
    <row r="206" ht="12.75">
      <c r="A206" s="82"/>
    </row>
    <row r="207" ht="12.75">
      <c r="A207" s="82"/>
    </row>
    <row r="208" ht="12.75">
      <c r="A208" s="82"/>
    </row>
    <row r="209" ht="12.75">
      <c r="A209" s="82"/>
    </row>
    <row r="210" ht="12.75">
      <c r="A210" s="82"/>
    </row>
    <row r="211" ht="12.75">
      <c r="A211" s="82"/>
    </row>
    <row r="212" ht="12.75">
      <c r="A212" s="82"/>
    </row>
    <row r="213" ht="12.75">
      <c r="A213" s="82"/>
    </row>
    <row r="214" ht="12.75">
      <c r="A214" s="82"/>
    </row>
    <row r="215" ht="12.75">
      <c r="A215" s="82"/>
    </row>
    <row r="216" ht="12.75">
      <c r="A216" s="82"/>
    </row>
    <row r="217" ht="12.75">
      <c r="A217" s="82"/>
    </row>
    <row r="218" ht="12.75">
      <c r="A218" s="82"/>
    </row>
    <row r="219" ht="12.75">
      <c r="A219" s="82"/>
    </row>
    <row r="220" ht="12.75">
      <c r="A220" s="82"/>
    </row>
    <row r="221" ht="12.75">
      <c r="A221" s="82"/>
    </row>
    <row r="222" ht="12.75">
      <c r="A222" s="82"/>
    </row>
    <row r="223" ht="12.75">
      <c r="A223" s="82"/>
    </row>
    <row r="224" ht="12.75">
      <c r="A224" s="82"/>
    </row>
    <row r="225" ht="12.75">
      <c r="A225" s="82"/>
    </row>
    <row r="226" ht="12.75">
      <c r="A226" s="82"/>
    </row>
    <row r="227" ht="12.75">
      <c r="A227" s="82"/>
    </row>
    <row r="228" ht="12.75">
      <c r="A228" s="82"/>
    </row>
    <row r="229" ht="12.75">
      <c r="A229" s="82"/>
    </row>
    <row r="230" ht="12.75">
      <c r="A230" s="82"/>
    </row>
    <row r="231" ht="12.75">
      <c r="A231" s="82"/>
    </row>
    <row r="232" ht="12.75">
      <c r="A232" s="82"/>
    </row>
    <row r="233" ht="12.75">
      <c r="A233" s="82"/>
    </row>
    <row r="234" ht="12.75">
      <c r="A234" s="82"/>
    </row>
    <row r="235" ht="12.75">
      <c r="A235" s="82"/>
    </row>
    <row r="236" ht="12.75">
      <c r="A236" s="82"/>
    </row>
    <row r="237" ht="12.75">
      <c r="A237" s="82"/>
    </row>
    <row r="238" ht="12.75">
      <c r="A238" s="82"/>
    </row>
    <row r="239" ht="12.75">
      <c r="A239" s="82"/>
    </row>
    <row r="240" ht="12.75">
      <c r="A240" s="82"/>
    </row>
    <row r="241" ht="12.75">
      <c r="A241" s="82"/>
    </row>
    <row r="242" ht="12.75">
      <c r="A242" s="82"/>
    </row>
    <row r="243" ht="12.75">
      <c r="A243" s="82"/>
    </row>
    <row r="244" ht="12.75">
      <c r="A244" s="82"/>
    </row>
    <row r="245" ht="12.75">
      <c r="A245" s="82"/>
    </row>
    <row r="246" ht="12.75">
      <c r="A246" s="82"/>
    </row>
    <row r="247" ht="12.75">
      <c r="A247" s="82"/>
    </row>
    <row r="248" ht="12.75">
      <c r="A248" s="82"/>
    </row>
    <row r="249" ht="12.75">
      <c r="A249" s="82"/>
    </row>
    <row r="250" ht="12.75">
      <c r="A250" s="82"/>
    </row>
    <row r="251" ht="12.75">
      <c r="A251" s="82"/>
    </row>
    <row r="252" ht="12.75">
      <c r="A252" s="82"/>
    </row>
    <row r="253" ht="12.75">
      <c r="A253" s="82"/>
    </row>
    <row r="254" ht="12.75">
      <c r="A254" s="82"/>
    </row>
    <row r="255" ht="12.75">
      <c r="A255" s="82"/>
    </row>
    <row r="256" ht="12.75">
      <c r="A256" s="82"/>
    </row>
    <row r="257" ht="12.75">
      <c r="A257" s="82"/>
    </row>
    <row r="258" ht="12.75">
      <c r="A258" s="82"/>
    </row>
    <row r="259" ht="12.75">
      <c r="A259" s="82"/>
    </row>
    <row r="260" ht="12.75">
      <c r="A260" s="82"/>
    </row>
    <row r="261" ht="12.75">
      <c r="A261" s="82"/>
    </row>
    <row r="262" ht="12.75">
      <c r="A262" s="82"/>
    </row>
    <row r="263" ht="12.75">
      <c r="A263" s="82"/>
    </row>
    <row r="264" ht="12.75">
      <c r="A264" s="82"/>
    </row>
    <row r="265" ht="12.75">
      <c r="A265" s="82"/>
    </row>
    <row r="266" ht="12.75">
      <c r="A266" s="82"/>
    </row>
    <row r="267" ht="12.75">
      <c r="A267" s="82"/>
    </row>
    <row r="268" ht="12.75">
      <c r="A268" s="82"/>
    </row>
    <row r="269" ht="12.75">
      <c r="A269" s="82"/>
    </row>
    <row r="270" ht="12.75">
      <c r="A270" s="82"/>
    </row>
    <row r="271" ht="12.75">
      <c r="A271" s="82"/>
    </row>
    <row r="272" ht="12.75">
      <c r="A272" s="82"/>
    </row>
    <row r="273" ht="12.75">
      <c r="A273" s="82"/>
    </row>
    <row r="274" ht="12.75">
      <c r="A274" s="82"/>
    </row>
    <row r="275" ht="12.75">
      <c r="A275" s="82"/>
    </row>
    <row r="276" ht="12.75">
      <c r="A276" s="82"/>
    </row>
    <row r="277" ht="12.75">
      <c r="A277" s="82"/>
    </row>
    <row r="278" ht="12.75">
      <c r="A278" s="82"/>
    </row>
    <row r="279" ht="12.75">
      <c r="A279" s="82"/>
    </row>
    <row r="280" ht="12.75">
      <c r="A280" s="82"/>
    </row>
    <row r="281" ht="12.75">
      <c r="A281" s="82"/>
    </row>
    <row r="282" ht="12.75">
      <c r="A282" s="82"/>
    </row>
    <row r="283" ht="12.75">
      <c r="A283" s="82"/>
    </row>
    <row r="284" ht="12.75">
      <c r="A284" s="82"/>
    </row>
    <row r="285" ht="12.75">
      <c r="A285" s="82"/>
    </row>
    <row r="286" ht="12.75">
      <c r="A286" s="82"/>
    </row>
    <row r="287" ht="12.75">
      <c r="A287" s="82"/>
    </row>
    <row r="288" ht="12.75">
      <c r="A288" s="82"/>
    </row>
    <row r="289" ht="12.75">
      <c r="A289" s="82"/>
    </row>
    <row r="290" ht="12.75">
      <c r="A290" s="82"/>
    </row>
    <row r="291" ht="12.75">
      <c r="A291" s="82"/>
    </row>
    <row r="292" ht="12.75">
      <c r="A292" s="82"/>
    </row>
    <row r="293" ht="12.75">
      <c r="A293" s="82"/>
    </row>
    <row r="294" ht="12.75">
      <c r="A294" s="82"/>
    </row>
    <row r="295" ht="12.75">
      <c r="A295" s="82"/>
    </row>
    <row r="296" ht="12.75">
      <c r="A296" s="82"/>
    </row>
    <row r="297" ht="12.75">
      <c r="A297" s="82"/>
    </row>
    <row r="298" ht="12.75">
      <c r="A298" s="82"/>
    </row>
    <row r="299" ht="12.75">
      <c r="A299" s="82"/>
    </row>
    <row r="300" ht="12.75">
      <c r="A300" s="82"/>
    </row>
    <row r="301" ht="12.75">
      <c r="A301" s="82"/>
    </row>
    <row r="302" ht="12.75">
      <c r="A302" s="82"/>
    </row>
    <row r="303" ht="12.75">
      <c r="A303" s="82"/>
    </row>
    <row r="304" ht="12.75">
      <c r="A304" s="82"/>
    </row>
    <row r="305" ht="12.75">
      <c r="A305" s="82"/>
    </row>
    <row r="306" ht="12.75">
      <c r="A306" s="82"/>
    </row>
    <row r="307" ht="12.75">
      <c r="A307" s="82"/>
    </row>
    <row r="308" ht="12.75">
      <c r="A308" s="82"/>
    </row>
    <row r="309" ht="12.75">
      <c r="A309" s="82"/>
    </row>
    <row r="310" ht="12.75">
      <c r="A310" s="82"/>
    </row>
    <row r="311" ht="12.75">
      <c r="A311" s="82"/>
    </row>
    <row r="312" ht="12.75">
      <c r="A312" s="82"/>
    </row>
    <row r="313" ht="12.75">
      <c r="A313" s="82"/>
    </row>
    <row r="314" ht="12.75">
      <c r="A314" s="82"/>
    </row>
    <row r="315" ht="12.75">
      <c r="A315" s="82"/>
    </row>
    <row r="316" ht="12.75">
      <c r="A316" s="82"/>
    </row>
    <row r="317" ht="12.75">
      <c r="A317" s="82"/>
    </row>
    <row r="318" ht="12.75">
      <c r="A318" s="82"/>
    </row>
    <row r="319" ht="12.75">
      <c r="A319" s="82"/>
    </row>
    <row r="320" ht="12.75">
      <c r="A320" s="82"/>
    </row>
    <row r="321" ht="12.75">
      <c r="A321" s="82"/>
    </row>
    <row r="322" ht="12.75">
      <c r="A322" s="82"/>
    </row>
    <row r="323" ht="12.75">
      <c r="A323" s="82"/>
    </row>
    <row r="324" ht="12.75">
      <c r="A324" s="82"/>
    </row>
    <row r="325" ht="12.75">
      <c r="A325" s="82"/>
    </row>
    <row r="326" ht="12.75">
      <c r="A326" s="82"/>
    </row>
    <row r="327" ht="12.75">
      <c r="A327" s="82"/>
    </row>
    <row r="328" ht="12.75">
      <c r="A328" s="82"/>
    </row>
    <row r="329" ht="12.75">
      <c r="A329" s="82"/>
    </row>
    <row r="330" ht="12.75">
      <c r="A330" s="82"/>
    </row>
    <row r="331" ht="12.75">
      <c r="A331" s="82"/>
    </row>
    <row r="332" ht="12.75">
      <c r="A332" s="82"/>
    </row>
    <row r="333" ht="12.75">
      <c r="A333" s="82"/>
    </row>
    <row r="334" ht="12.75">
      <c r="A334" s="82"/>
    </row>
    <row r="335" ht="12.75">
      <c r="A335" s="82"/>
    </row>
    <row r="336" ht="12.75">
      <c r="A336" s="82"/>
    </row>
    <row r="337" ht="12.75">
      <c r="A337" s="82"/>
    </row>
    <row r="338" ht="12.75">
      <c r="A338" s="82"/>
    </row>
    <row r="339" ht="12.75">
      <c r="A339" s="82"/>
    </row>
    <row r="340" ht="12.75">
      <c r="A340" s="82"/>
    </row>
    <row r="341" ht="12.75">
      <c r="A341" s="82"/>
    </row>
    <row r="342" ht="12.75">
      <c r="A342" s="82"/>
    </row>
    <row r="343" ht="12.75">
      <c r="A343" s="82"/>
    </row>
    <row r="344" ht="12.75">
      <c r="A344" s="82"/>
    </row>
    <row r="345" ht="12.75">
      <c r="A345" s="82"/>
    </row>
    <row r="346" ht="12.75">
      <c r="A346" s="82"/>
    </row>
    <row r="347" ht="12.75">
      <c r="A347" s="82"/>
    </row>
    <row r="348" ht="12.75">
      <c r="A348" s="82"/>
    </row>
    <row r="349" ht="12.75">
      <c r="A349" s="82"/>
    </row>
    <row r="350" ht="12.75">
      <c r="A350" s="82"/>
    </row>
    <row r="351" ht="12.75">
      <c r="A351" s="82"/>
    </row>
    <row r="352" ht="12.75">
      <c r="A352" s="82"/>
    </row>
    <row r="353" ht="12.75">
      <c r="A353" s="82"/>
    </row>
    <row r="354" ht="12.75">
      <c r="A354" s="82"/>
    </row>
    <row r="355" ht="12.75">
      <c r="A355" s="82"/>
    </row>
    <row r="356" ht="12.75">
      <c r="A356" s="82"/>
    </row>
    <row r="357" ht="12.75">
      <c r="A357" s="82"/>
    </row>
    <row r="358" ht="12.75">
      <c r="A358" s="82"/>
    </row>
    <row r="359" ht="12.75">
      <c r="A359" s="82"/>
    </row>
    <row r="360" ht="12.75">
      <c r="A360" s="82"/>
    </row>
    <row r="361" ht="12.75">
      <c r="A361" s="82"/>
    </row>
    <row r="362" ht="12.75">
      <c r="A362" s="82"/>
    </row>
    <row r="363" ht="12.75">
      <c r="A363" s="82"/>
    </row>
    <row r="364" ht="12.75">
      <c r="A364" s="82"/>
    </row>
    <row r="365" ht="12.75">
      <c r="A365" s="82"/>
    </row>
    <row r="366" ht="12.75">
      <c r="A366" s="82"/>
    </row>
    <row r="367" ht="12.75">
      <c r="A367" s="82"/>
    </row>
    <row r="368" ht="12.75">
      <c r="A368" s="82"/>
    </row>
    <row r="369" ht="12.75">
      <c r="A369" s="82"/>
    </row>
    <row r="370" ht="12.75">
      <c r="A370" s="82"/>
    </row>
    <row r="371" ht="12.75">
      <c r="A371" s="82"/>
    </row>
    <row r="372" ht="12.75">
      <c r="A372" s="82"/>
    </row>
    <row r="373" ht="12.75">
      <c r="A373" s="82"/>
    </row>
    <row r="374" ht="12.75">
      <c r="A374" s="82"/>
    </row>
    <row r="375" ht="12.75">
      <c r="A375" s="82"/>
    </row>
    <row r="376" ht="12.75">
      <c r="A376" s="82"/>
    </row>
    <row r="377" ht="12.75">
      <c r="A377" s="82"/>
    </row>
    <row r="378" ht="12.75">
      <c r="A378" s="82"/>
    </row>
    <row r="379" ht="12.75">
      <c r="A379" s="82"/>
    </row>
    <row r="380" ht="12.75">
      <c r="A380" s="82"/>
    </row>
    <row r="381" ht="12.75">
      <c r="A381" s="82"/>
    </row>
    <row r="382" ht="12.75">
      <c r="A382" s="82"/>
    </row>
    <row r="383" ht="12.75">
      <c r="A383" s="82"/>
    </row>
    <row r="384" ht="12.75">
      <c r="A384" s="82"/>
    </row>
    <row r="385" ht="12.75">
      <c r="A385" s="82"/>
    </row>
    <row r="386" ht="12.75">
      <c r="A386" s="82"/>
    </row>
    <row r="387" ht="12.75">
      <c r="A387" s="82"/>
    </row>
    <row r="388" ht="12.75">
      <c r="A388" s="82"/>
    </row>
    <row r="389" ht="12.75">
      <c r="A389" s="82"/>
    </row>
    <row r="390" ht="12.75">
      <c r="A390" s="82"/>
    </row>
    <row r="391" ht="12.75">
      <c r="A391" s="82"/>
    </row>
    <row r="392" ht="12.75">
      <c r="A392" s="82"/>
    </row>
    <row r="393" ht="12.75">
      <c r="A393" s="82"/>
    </row>
    <row r="394" ht="12.75">
      <c r="A394" s="82"/>
    </row>
    <row r="395" ht="12.75">
      <c r="A395" s="82"/>
    </row>
    <row r="396" ht="12.75">
      <c r="A396" s="82"/>
    </row>
    <row r="397" ht="12.75">
      <c r="A397" s="82"/>
    </row>
    <row r="398" ht="12.75">
      <c r="A398" s="82"/>
    </row>
    <row r="399" ht="12.75">
      <c r="A399" s="82"/>
    </row>
    <row r="400" ht="12.75">
      <c r="A400" s="82"/>
    </row>
    <row r="401" ht="12.75">
      <c r="A401" s="82"/>
    </row>
    <row r="402" ht="12.75">
      <c r="A402" s="82"/>
    </row>
    <row r="403" ht="12.75">
      <c r="A403" s="82"/>
    </row>
    <row r="404" ht="12.75">
      <c r="A404" s="82"/>
    </row>
    <row r="405" ht="12.75">
      <c r="A405" s="82"/>
    </row>
    <row r="406" ht="12.75">
      <c r="A406" s="82"/>
    </row>
    <row r="407" ht="12.75">
      <c r="A407" s="82"/>
    </row>
    <row r="408" ht="12.75">
      <c r="A408" s="82"/>
    </row>
    <row r="409" ht="12.75">
      <c r="A409" s="82"/>
    </row>
    <row r="410" ht="12.75">
      <c r="A410" s="82"/>
    </row>
    <row r="411" ht="12.75">
      <c r="A411" s="82"/>
    </row>
    <row r="412" ht="12.75">
      <c r="A412" s="82"/>
    </row>
    <row r="413" ht="12.75">
      <c r="A413" s="82"/>
    </row>
    <row r="414" ht="12.75">
      <c r="A414" s="82"/>
    </row>
    <row r="415" ht="12.75">
      <c r="A415" s="82"/>
    </row>
    <row r="416" ht="12.75">
      <c r="A416" s="82"/>
    </row>
    <row r="417" ht="12.75">
      <c r="A417" s="82"/>
    </row>
    <row r="418" ht="12.75">
      <c r="A418" s="82"/>
    </row>
    <row r="419" ht="12.75">
      <c r="A419" s="82"/>
    </row>
    <row r="420" ht="12.75">
      <c r="A420" s="82"/>
    </row>
    <row r="421" ht="12.75">
      <c r="A421" s="82"/>
    </row>
    <row r="422" ht="12.75">
      <c r="A422" s="82"/>
    </row>
    <row r="423" ht="12.75">
      <c r="A423" s="82"/>
    </row>
    <row r="424" ht="12.75">
      <c r="A424" s="82"/>
    </row>
    <row r="425" ht="12.75">
      <c r="A425" s="82"/>
    </row>
    <row r="426" ht="12.75">
      <c r="A426" s="82"/>
    </row>
    <row r="427" ht="12.75">
      <c r="A427" s="82"/>
    </row>
    <row r="428" ht="12.75">
      <c r="A428" s="82"/>
    </row>
    <row r="429" ht="12.75">
      <c r="A429" s="82"/>
    </row>
    <row r="430" ht="12.75">
      <c r="A430" s="82"/>
    </row>
    <row r="431" ht="12.75">
      <c r="A431" s="82"/>
    </row>
    <row r="432" ht="12.75">
      <c r="A432" s="82"/>
    </row>
    <row r="433" ht="12.75">
      <c r="A433" s="82"/>
    </row>
    <row r="434" ht="12.75">
      <c r="A434" s="82"/>
    </row>
    <row r="435" ht="12.75">
      <c r="A435" s="82"/>
    </row>
    <row r="436" ht="12.75">
      <c r="A436" s="82"/>
    </row>
    <row r="437" ht="12.75">
      <c r="A437" s="82"/>
    </row>
    <row r="438" ht="12.75">
      <c r="A438" s="82"/>
    </row>
    <row r="439" ht="12.75">
      <c r="A439" s="82"/>
    </row>
    <row r="440" ht="12.75">
      <c r="A440" s="82"/>
    </row>
    <row r="441" ht="12.75">
      <c r="A441" s="82"/>
    </row>
    <row r="442" ht="12.75">
      <c r="A442" s="82"/>
    </row>
    <row r="443" ht="12.75">
      <c r="A443" s="82"/>
    </row>
    <row r="444" ht="12.75">
      <c r="A444" s="82"/>
    </row>
    <row r="445" ht="12.75">
      <c r="A445" s="82"/>
    </row>
    <row r="446" ht="12.75">
      <c r="A446" s="82"/>
    </row>
    <row r="447" ht="12.75">
      <c r="A447" s="82"/>
    </row>
    <row r="448" ht="12.75">
      <c r="A448" s="82"/>
    </row>
    <row r="449" ht="12.75">
      <c r="A449" s="82"/>
    </row>
    <row r="450" ht="12.75">
      <c r="A450" s="82"/>
    </row>
    <row r="451" ht="12.75">
      <c r="A451" s="82"/>
    </row>
    <row r="452" ht="12.75">
      <c r="A452" s="82"/>
    </row>
    <row r="453" ht="12.75">
      <c r="A453" s="82"/>
    </row>
    <row r="454" ht="12.75">
      <c r="A454" s="82"/>
    </row>
    <row r="455" ht="12.75">
      <c r="A455" s="82"/>
    </row>
    <row r="456" ht="12.75">
      <c r="A456" s="82"/>
    </row>
    <row r="457" ht="12.75">
      <c r="A457" s="82"/>
    </row>
    <row r="458" ht="12.75">
      <c r="A458" s="82"/>
    </row>
    <row r="459" ht="12.75">
      <c r="A459" s="82"/>
    </row>
    <row r="460" ht="12.75">
      <c r="A460" s="82"/>
    </row>
    <row r="461" ht="12.75">
      <c r="A461" s="82"/>
    </row>
    <row r="462" ht="12.75">
      <c r="A462" s="82"/>
    </row>
    <row r="463" ht="12.75">
      <c r="A463" s="82"/>
    </row>
    <row r="464" ht="12.75">
      <c r="A464" s="82"/>
    </row>
    <row r="465" ht="12.75">
      <c r="A465" s="82"/>
    </row>
    <row r="466" ht="12.75">
      <c r="A466" s="82"/>
    </row>
    <row r="467" ht="12.75">
      <c r="A467" s="82"/>
    </row>
    <row r="468" ht="12.75">
      <c r="A468" s="82"/>
    </row>
    <row r="469" ht="12.75">
      <c r="A469" s="82"/>
    </row>
    <row r="470" ht="12.75">
      <c r="A470" s="82"/>
    </row>
    <row r="471" ht="12.75">
      <c r="A471" s="82"/>
    </row>
    <row r="472" ht="12.75">
      <c r="A472" s="82"/>
    </row>
    <row r="473" ht="12.75">
      <c r="A473" s="82"/>
    </row>
    <row r="474" ht="12.75">
      <c r="A474" s="82"/>
    </row>
    <row r="475" ht="12.75">
      <c r="A475" s="82"/>
    </row>
    <row r="476" ht="12.75">
      <c r="A476" s="82"/>
    </row>
    <row r="477" ht="12.75">
      <c r="A477" s="82"/>
    </row>
    <row r="478" ht="12.75">
      <c r="A478" s="82"/>
    </row>
    <row r="479" ht="12.75">
      <c r="A479" s="82"/>
    </row>
    <row r="480" ht="12.75">
      <c r="A480" s="82"/>
    </row>
    <row r="481" ht="12.75">
      <c r="A481" s="82"/>
    </row>
    <row r="482" ht="12.75">
      <c r="A482" s="82"/>
    </row>
    <row r="483" ht="12.75">
      <c r="A483" s="82"/>
    </row>
    <row r="484" ht="12.75">
      <c r="A484" s="82"/>
    </row>
    <row r="485" ht="12.75">
      <c r="A485" s="82"/>
    </row>
    <row r="486" ht="12.75">
      <c r="A486" s="82"/>
    </row>
    <row r="487" ht="12.75">
      <c r="A487" s="82"/>
    </row>
    <row r="488" ht="12.75">
      <c r="A488" s="82"/>
    </row>
    <row r="489" ht="12.75">
      <c r="A489" s="82"/>
    </row>
    <row r="490" ht="12.75">
      <c r="A490" s="82"/>
    </row>
    <row r="491" ht="12.75">
      <c r="A491" s="82"/>
    </row>
    <row r="492" ht="12.75">
      <c r="A492" s="82"/>
    </row>
    <row r="493" ht="12.75">
      <c r="A493" s="82"/>
    </row>
    <row r="494" ht="12.75">
      <c r="A494" s="82"/>
    </row>
    <row r="495" ht="12.75">
      <c r="A495" s="82"/>
    </row>
    <row r="496" ht="12.75">
      <c r="A496" s="82"/>
    </row>
    <row r="497" ht="12.75">
      <c r="A497" s="82"/>
    </row>
    <row r="498" ht="12.75">
      <c r="A498" s="82"/>
    </row>
    <row r="499" ht="12.75">
      <c r="A499" s="82"/>
    </row>
    <row r="500" ht="12.75">
      <c r="A500" s="82"/>
    </row>
    <row r="501" ht="12.75">
      <c r="A501" s="82"/>
    </row>
    <row r="502" ht="12.75">
      <c r="A502" s="82"/>
    </row>
    <row r="503" ht="12.75">
      <c r="A503" s="82"/>
    </row>
    <row r="504" ht="12.75">
      <c r="A504" s="82"/>
    </row>
    <row r="505" ht="12.75">
      <c r="A505" s="82"/>
    </row>
    <row r="506" ht="12.75">
      <c r="A506" s="82"/>
    </row>
    <row r="507" ht="12.75">
      <c r="A507" s="82"/>
    </row>
    <row r="508" ht="12.75">
      <c r="A508" s="82"/>
    </row>
    <row r="509" ht="12.75">
      <c r="A509" s="82"/>
    </row>
    <row r="510" ht="12.75">
      <c r="A510" s="82"/>
    </row>
    <row r="511" ht="12.75">
      <c r="A511" s="82"/>
    </row>
    <row r="512" ht="12.75">
      <c r="A512" s="82"/>
    </row>
    <row r="513" ht="12.75">
      <c r="A513" s="82"/>
    </row>
    <row r="514" ht="12.75">
      <c r="A514" s="82"/>
    </row>
    <row r="515" ht="12.75">
      <c r="A515" s="82"/>
    </row>
    <row r="516" ht="12.75">
      <c r="A516" s="82"/>
    </row>
    <row r="517" ht="12.75">
      <c r="A517" s="82"/>
    </row>
    <row r="518" ht="12.75">
      <c r="A518" s="82"/>
    </row>
    <row r="519" ht="12.75">
      <c r="A519" s="82"/>
    </row>
    <row r="520" ht="12.75">
      <c r="A520" s="82"/>
    </row>
    <row r="521" ht="12.75">
      <c r="A521" s="82"/>
    </row>
    <row r="522" ht="12.75">
      <c r="A522" s="82"/>
    </row>
    <row r="523" ht="12.75">
      <c r="A523" s="82"/>
    </row>
    <row r="524" ht="12.75">
      <c r="A524" s="82"/>
    </row>
    <row r="525" ht="12.75">
      <c r="A525" s="82"/>
    </row>
    <row r="526" ht="12.75">
      <c r="A526" s="82"/>
    </row>
    <row r="527" ht="12.75">
      <c r="A527" s="82"/>
    </row>
    <row r="528" ht="12.75">
      <c r="A528" s="82"/>
    </row>
    <row r="529" ht="12.75">
      <c r="A529" s="82"/>
    </row>
    <row r="530" ht="12.75">
      <c r="A530" s="82"/>
    </row>
    <row r="531" ht="12.75">
      <c r="A531" s="82"/>
    </row>
    <row r="532" ht="12.75">
      <c r="A532" s="82"/>
    </row>
    <row r="533" ht="12.75">
      <c r="A533" s="82"/>
    </row>
    <row r="534" ht="12.75">
      <c r="A534" s="82"/>
    </row>
    <row r="535" ht="12.75">
      <c r="A535" s="82"/>
    </row>
    <row r="536" ht="12.75">
      <c r="A536" s="82"/>
    </row>
    <row r="537" ht="12.75">
      <c r="A537" s="82"/>
    </row>
    <row r="538" ht="12.75">
      <c r="A538" s="82"/>
    </row>
    <row r="539" ht="12.75">
      <c r="A539" s="82"/>
    </row>
    <row r="540" ht="12.75">
      <c r="A540" s="82"/>
    </row>
    <row r="541" ht="12.75">
      <c r="A541" s="82"/>
    </row>
    <row r="542" ht="12.75">
      <c r="A542" s="82"/>
    </row>
    <row r="543" ht="12.75">
      <c r="A543" s="82"/>
    </row>
    <row r="544" ht="12.75">
      <c r="A544" s="82"/>
    </row>
    <row r="545" ht="12.75">
      <c r="A545" s="82"/>
    </row>
    <row r="546" ht="12.75">
      <c r="A546" s="82"/>
    </row>
    <row r="547" ht="12.75">
      <c r="A547" s="82"/>
    </row>
    <row r="548" ht="12.75">
      <c r="A548" s="82"/>
    </row>
    <row r="549" ht="12.75">
      <c r="A549" s="82"/>
    </row>
    <row r="550" ht="12.75">
      <c r="A550" s="82"/>
    </row>
    <row r="551" ht="12.75">
      <c r="A551" s="82"/>
    </row>
    <row r="552" ht="12.75">
      <c r="A552" s="82"/>
    </row>
    <row r="553" ht="12.75">
      <c r="A553" s="82"/>
    </row>
    <row r="554" ht="12.75">
      <c r="A554" s="82"/>
    </row>
    <row r="555" ht="12.75">
      <c r="A555" s="82"/>
    </row>
    <row r="556" ht="12.75">
      <c r="A556" s="82"/>
    </row>
    <row r="557" ht="12.75">
      <c r="A557" s="82"/>
    </row>
    <row r="558" ht="12.75">
      <c r="A558" s="82"/>
    </row>
    <row r="559" ht="12.75">
      <c r="A559" s="82"/>
    </row>
    <row r="560" ht="12.75">
      <c r="A560" s="82"/>
    </row>
    <row r="561" ht="12.75">
      <c r="A561" s="82"/>
    </row>
    <row r="562" ht="12.75">
      <c r="A562" s="82"/>
    </row>
    <row r="563" ht="12.75">
      <c r="A563" s="82"/>
    </row>
    <row r="564" ht="12.75">
      <c r="A564" s="82"/>
    </row>
    <row r="565" ht="12.75">
      <c r="A565" s="82"/>
    </row>
    <row r="566" ht="12.75">
      <c r="A566" s="82"/>
    </row>
    <row r="567" ht="12.75">
      <c r="A567" s="82"/>
    </row>
    <row r="568" ht="12.75">
      <c r="A568" s="82"/>
    </row>
    <row r="569" ht="12.75">
      <c r="A569" s="82"/>
    </row>
    <row r="570" ht="12.75">
      <c r="A570" s="82"/>
    </row>
    <row r="571" ht="12.75">
      <c r="A571" s="82"/>
    </row>
    <row r="572" ht="12.75">
      <c r="A572" s="82"/>
    </row>
    <row r="573" ht="12.75">
      <c r="A573" s="82"/>
    </row>
    <row r="574" ht="12.75">
      <c r="A574" s="82"/>
    </row>
    <row r="575" ht="12.75">
      <c r="A575" s="82"/>
    </row>
    <row r="576" ht="12.75">
      <c r="A576" s="82"/>
    </row>
    <row r="577" ht="12.75">
      <c r="A577" s="82"/>
    </row>
    <row r="578" ht="12.75">
      <c r="A578" s="82"/>
    </row>
    <row r="579" ht="12.75">
      <c r="A579" s="82"/>
    </row>
    <row r="580" ht="12.75">
      <c r="A580" s="82"/>
    </row>
    <row r="581" ht="12.75">
      <c r="A581" s="82"/>
    </row>
    <row r="582" ht="12.75">
      <c r="A582" s="82"/>
    </row>
    <row r="583" ht="12.75">
      <c r="A583" s="82"/>
    </row>
    <row r="584" ht="12.75">
      <c r="A584" s="82"/>
    </row>
    <row r="585" ht="12.75">
      <c r="A585" s="82"/>
    </row>
    <row r="586" ht="12.75">
      <c r="A586" s="82"/>
    </row>
    <row r="587" ht="12.75">
      <c r="A587" s="82"/>
    </row>
    <row r="588" ht="12.75">
      <c r="A588" s="82"/>
    </row>
    <row r="589" ht="12.75">
      <c r="A589" s="82"/>
    </row>
    <row r="590" ht="12.75">
      <c r="A590" s="82"/>
    </row>
    <row r="591" ht="12.75">
      <c r="A591" s="82"/>
    </row>
    <row r="592" ht="12.75">
      <c r="A592" s="82"/>
    </row>
    <row r="593" ht="12.75">
      <c r="A593" s="82"/>
    </row>
    <row r="594" ht="12.75">
      <c r="A594" s="82"/>
    </row>
    <row r="595" ht="12.75">
      <c r="A595" s="82"/>
    </row>
    <row r="596" ht="12.75">
      <c r="A596" s="82"/>
    </row>
    <row r="597" ht="12.75">
      <c r="A597" s="82"/>
    </row>
    <row r="598" ht="12.75">
      <c r="A598" s="82"/>
    </row>
    <row r="599" ht="12.75">
      <c r="A599" s="82"/>
    </row>
    <row r="600" ht="12.75">
      <c r="A600" s="82"/>
    </row>
    <row r="601" ht="12.75">
      <c r="A601" s="82"/>
    </row>
    <row r="602" ht="12.75">
      <c r="A602" s="82"/>
    </row>
    <row r="603" ht="12.75">
      <c r="A603" s="82"/>
    </row>
    <row r="604" ht="12.75">
      <c r="A604" s="82"/>
    </row>
    <row r="605" ht="12.75">
      <c r="A605" s="82"/>
    </row>
    <row r="606" ht="12.75">
      <c r="A606" s="82"/>
    </row>
    <row r="607" ht="12.75">
      <c r="A607" s="82"/>
    </row>
    <row r="608" ht="12.75">
      <c r="A608" s="82"/>
    </row>
    <row r="609" ht="12.75">
      <c r="A609" s="82"/>
    </row>
    <row r="610" ht="12.75">
      <c r="A610" s="82"/>
    </row>
    <row r="611" ht="12.75">
      <c r="A611" s="82"/>
    </row>
    <row r="612" ht="12.75">
      <c r="A612" s="82"/>
    </row>
    <row r="613" ht="12.75">
      <c r="A613" s="82"/>
    </row>
    <row r="614" ht="12.75">
      <c r="A614" s="82"/>
    </row>
    <row r="615" ht="12.75">
      <c r="A615" s="82"/>
    </row>
    <row r="616" ht="12.75">
      <c r="A616" s="82"/>
    </row>
    <row r="617" ht="12.75">
      <c r="A617" s="82"/>
    </row>
    <row r="618" ht="12.75">
      <c r="A618" s="82"/>
    </row>
    <row r="619" ht="12.75">
      <c r="A619" s="82"/>
    </row>
    <row r="620" ht="12.75">
      <c r="A620" s="82"/>
    </row>
    <row r="621" ht="12.75">
      <c r="A621" s="82"/>
    </row>
    <row r="622" ht="12.75">
      <c r="A622" s="82"/>
    </row>
    <row r="623" ht="12.75">
      <c r="A623" s="82"/>
    </row>
    <row r="624" ht="12.75">
      <c r="A624" s="82"/>
    </row>
    <row r="625" ht="12.75">
      <c r="A625" s="82"/>
    </row>
    <row r="626" ht="12.75">
      <c r="A626" s="82"/>
    </row>
    <row r="627" ht="12.75">
      <c r="A627" s="82"/>
    </row>
    <row r="628" ht="12.75">
      <c r="A628" s="82"/>
    </row>
    <row r="629" ht="12.75">
      <c r="A629" s="82"/>
    </row>
    <row r="630" ht="12.75">
      <c r="A630" s="82"/>
    </row>
    <row r="631" ht="12.75">
      <c r="A631" s="82"/>
    </row>
    <row r="632" ht="12.75">
      <c r="A632" s="82"/>
    </row>
    <row r="633" ht="12.75">
      <c r="A633" s="82"/>
    </row>
    <row r="634" ht="12.75">
      <c r="A634" s="82"/>
    </row>
    <row r="635" ht="12.75">
      <c r="A635" s="82"/>
    </row>
    <row r="636" ht="12.75">
      <c r="A636" s="82"/>
    </row>
    <row r="637" ht="12.75">
      <c r="A637" s="82"/>
    </row>
    <row r="638" ht="12.75">
      <c r="A638" s="82"/>
    </row>
    <row r="639" ht="12.75">
      <c r="A639" s="82"/>
    </row>
    <row r="640" ht="12.75">
      <c r="A640" s="82"/>
    </row>
    <row r="641" ht="12.75">
      <c r="A641" s="82"/>
    </row>
    <row r="642" ht="12.75">
      <c r="A642" s="82"/>
    </row>
    <row r="643" ht="12.75">
      <c r="A643" s="82"/>
    </row>
    <row r="644" ht="12.75">
      <c r="A644" s="82"/>
    </row>
    <row r="645" ht="12.75">
      <c r="A645" s="82"/>
    </row>
    <row r="646" ht="12.75">
      <c r="A646" s="82"/>
    </row>
    <row r="647" ht="12.75">
      <c r="A647" s="82"/>
    </row>
    <row r="648" ht="12.75">
      <c r="A648" s="82"/>
    </row>
    <row r="649" ht="12.75">
      <c r="A649" s="82"/>
    </row>
    <row r="650" ht="12.75">
      <c r="A650" s="82"/>
    </row>
    <row r="651" ht="12.75">
      <c r="A651" s="82"/>
    </row>
    <row r="652" ht="12.75">
      <c r="A652" s="82"/>
    </row>
    <row r="653" ht="12.75">
      <c r="A653" s="82"/>
    </row>
    <row r="654" ht="12.75">
      <c r="A654" s="82"/>
    </row>
    <row r="655" ht="12.75">
      <c r="A655" s="82"/>
    </row>
    <row r="656" ht="12.75">
      <c r="A656" s="82"/>
    </row>
    <row r="657" ht="12.75">
      <c r="A657" s="82"/>
    </row>
    <row r="658" ht="12.75">
      <c r="A658" s="82"/>
    </row>
    <row r="659" ht="12.75">
      <c r="A659" s="82"/>
    </row>
    <row r="660" ht="12.75">
      <c r="A660" s="82"/>
    </row>
    <row r="661" ht="12.75">
      <c r="A661" s="82"/>
    </row>
    <row r="662" ht="12.75">
      <c r="A662" s="82"/>
    </row>
    <row r="663" ht="12.75">
      <c r="A663" s="82"/>
    </row>
    <row r="664" ht="12.75">
      <c r="A664" s="82"/>
    </row>
    <row r="665" ht="12.75">
      <c r="A665" s="82"/>
    </row>
    <row r="666" ht="12.75">
      <c r="A666" s="82"/>
    </row>
    <row r="667" ht="12.75">
      <c r="A667" s="82"/>
    </row>
    <row r="668" ht="12.75">
      <c r="A668" s="82"/>
    </row>
    <row r="669" ht="12.75">
      <c r="A669" s="82"/>
    </row>
    <row r="670" ht="12.75">
      <c r="A670" s="82"/>
    </row>
    <row r="671" ht="12.75">
      <c r="A671" s="82"/>
    </row>
    <row r="672" ht="12.75">
      <c r="A672" s="82"/>
    </row>
    <row r="673" ht="12.75">
      <c r="A673" s="82"/>
    </row>
    <row r="674" ht="12.75">
      <c r="A674" s="82"/>
    </row>
    <row r="675" ht="12.75">
      <c r="A675" s="82"/>
    </row>
    <row r="676" ht="12.75">
      <c r="A676" s="82"/>
    </row>
    <row r="677" ht="12.75">
      <c r="A677" s="82"/>
    </row>
    <row r="678" ht="12.75">
      <c r="A678" s="82"/>
    </row>
    <row r="679" ht="12.75">
      <c r="A679" s="82"/>
    </row>
    <row r="680" ht="12.75">
      <c r="A680" s="82"/>
    </row>
    <row r="681" ht="12.75">
      <c r="A681" s="82"/>
    </row>
    <row r="682" ht="12.75">
      <c r="A682" s="82"/>
    </row>
    <row r="683" ht="12.75">
      <c r="A683" s="82"/>
    </row>
    <row r="684" ht="12.75">
      <c r="A684" s="82"/>
    </row>
    <row r="685" ht="12.75">
      <c r="A685" s="82"/>
    </row>
    <row r="686" ht="12.75">
      <c r="A686" s="82"/>
    </row>
    <row r="687" ht="12.75">
      <c r="A687" s="82"/>
    </row>
    <row r="688" ht="12.75">
      <c r="A688" s="82"/>
    </row>
    <row r="689" ht="12.75">
      <c r="A689" s="82"/>
    </row>
    <row r="690" ht="12.75">
      <c r="A690" s="82"/>
    </row>
    <row r="691" ht="12.75">
      <c r="A691" s="82"/>
    </row>
    <row r="692" ht="12.75">
      <c r="A692" s="82"/>
    </row>
    <row r="693" ht="12.75">
      <c r="A693" s="82"/>
    </row>
    <row r="694" ht="12.75">
      <c r="A694" s="82"/>
    </row>
    <row r="695" ht="12.75">
      <c r="A695" s="82"/>
    </row>
    <row r="696" ht="12.75">
      <c r="A696" s="82"/>
    </row>
    <row r="697" ht="12.75">
      <c r="A697" s="82"/>
    </row>
    <row r="698" ht="12.75">
      <c r="A698" s="82"/>
    </row>
    <row r="699" ht="12.75">
      <c r="A699" s="82"/>
    </row>
    <row r="700" ht="12.75">
      <c r="A700" s="82"/>
    </row>
    <row r="701" ht="12.75">
      <c r="A701" s="82"/>
    </row>
    <row r="702" ht="12.75">
      <c r="A702" s="82"/>
    </row>
    <row r="703" ht="12.75">
      <c r="A703" s="82"/>
    </row>
    <row r="704" ht="12.75">
      <c r="A704" s="82"/>
    </row>
    <row r="705" ht="12.75">
      <c r="A705" s="82"/>
    </row>
    <row r="706" ht="12.75">
      <c r="A706" s="82"/>
    </row>
    <row r="707" ht="12.75">
      <c r="A707" s="82"/>
    </row>
    <row r="708" ht="12.75">
      <c r="A708" s="82"/>
    </row>
    <row r="709" ht="12.75">
      <c r="A709" s="82"/>
    </row>
    <row r="710" ht="12.75">
      <c r="A710" s="82"/>
    </row>
    <row r="711" ht="12.75">
      <c r="A711" s="82"/>
    </row>
    <row r="712" ht="12.75">
      <c r="A712" s="82"/>
    </row>
    <row r="713" ht="12.75">
      <c r="A713" s="82"/>
    </row>
    <row r="714" ht="12.75">
      <c r="A714" s="82"/>
    </row>
    <row r="715" ht="12.75">
      <c r="A715" s="82"/>
    </row>
    <row r="716" ht="12.75">
      <c r="A716" s="82"/>
    </row>
    <row r="717" ht="12.75">
      <c r="A717" s="82"/>
    </row>
    <row r="718" ht="12.75">
      <c r="A718" s="82"/>
    </row>
    <row r="719" ht="12.75">
      <c r="A719" s="82"/>
    </row>
    <row r="720" ht="12.75">
      <c r="A720" s="82"/>
    </row>
    <row r="721" ht="12.75">
      <c r="A721" s="82"/>
    </row>
    <row r="722" ht="12.75">
      <c r="A722" s="82"/>
    </row>
    <row r="723" ht="12.75">
      <c r="A723" s="82"/>
    </row>
    <row r="724" ht="12.75">
      <c r="A724" s="82"/>
    </row>
    <row r="725" ht="12.75">
      <c r="A725" s="82"/>
    </row>
    <row r="726" ht="12.75">
      <c r="A726" s="82"/>
    </row>
    <row r="727" ht="12.75">
      <c r="A727" s="82"/>
    </row>
    <row r="728" ht="12.75">
      <c r="A728" s="82"/>
    </row>
    <row r="729" ht="12.75">
      <c r="A729" s="82"/>
    </row>
    <row r="730" ht="12.75">
      <c r="A730" s="82"/>
    </row>
    <row r="731" ht="12.75">
      <c r="A731" s="82"/>
    </row>
    <row r="732" ht="12.75">
      <c r="A732" s="82"/>
    </row>
    <row r="733" ht="12.75">
      <c r="A733" s="82"/>
    </row>
    <row r="734" ht="12.75">
      <c r="A734" s="82"/>
    </row>
    <row r="735" ht="12.75">
      <c r="A735" s="82"/>
    </row>
    <row r="736" ht="12.75">
      <c r="A736" s="82"/>
    </row>
    <row r="737" ht="12.75">
      <c r="A737" s="82"/>
    </row>
    <row r="738" ht="12.75">
      <c r="A738" s="82"/>
    </row>
    <row r="739" ht="12.75">
      <c r="A739" s="82"/>
    </row>
    <row r="740" ht="12.75">
      <c r="A740" s="82"/>
    </row>
    <row r="741" ht="12.75">
      <c r="A741" s="82"/>
    </row>
    <row r="742" ht="12.75">
      <c r="A742" s="82"/>
    </row>
    <row r="743" ht="12.75">
      <c r="A743" s="82"/>
    </row>
    <row r="744" ht="12.75">
      <c r="A744" s="82"/>
    </row>
    <row r="745" ht="12.75">
      <c r="A745" s="82"/>
    </row>
    <row r="746" ht="12.75">
      <c r="A746" s="82"/>
    </row>
    <row r="747" ht="12.75">
      <c r="A747" s="82"/>
    </row>
    <row r="748" ht="12.75">
      <c r="A748" s="82"/>
    </row>
    <row r="749" ht="12.75">
      <c r="A749" s="82"/>
    </row>
    <row r="750" ht="12.75">
      <c r="A750" s="82"/>
    </row>
    <row r="751" ht="12.75">
      <c r="A751" s="82"/>
    </row>
    <row r="752" ht="12.75">
      <c r="A752" s="82"/>
    </row>
    <row r="753" ht="12.75">
      <c r="A753" s="82"/>
    </row>
    <row r="754" ht="12.75">
      <c r="A754" s="82"/>
    </row>
    <row r="755" ht="12.75">
      <c r="A755" s="82"/>
    </row>
    <row r="756" ht="12.75">
      <c r="A756" s="82"/>
    </row>
    <row r="757" ht="12.75">
      <c r="A757" s="82"/>
    </row>
    <row r="758" ht="12.75">
      <c r="A758" s="82"/>
    </row>
    <row r="759" ht="12.75">
      <c r="A759" s="82"/>
    </row>
    <row r="760" ht="12.75">
      <c r="A760" s="82"/>
    </row>
    <row r="761" ht="12.75">
      <c r="A761" s="82"/>
    </row>
    <row r="762" ht="12.75">
      <c r="A762" s="82"/>
    </row>
    <row r="763" ht="12.75">
      <c r="A763" s="82"/>
    </row>
    <row r="764" ht="12.75">
      <c r="A764" s="82"/>
    </row>
    <row r="765" ht="12.75">
      <c r="A765" s="82"/>
    </row>
    <row r="766" ht="12.75">
      <c r="A766" s="82"/>
    </row>
    <row r="767" ht="12.75">
      <c r="A767" s="82"/>
    </row>
    <row r="768" ht="12.75">
      <c r="A768" s="82"/>
    </row>
    <row r="769" ht="12.75">
      <c r="A769" s="82"/>
    </row>
    <row r="770" ht="12.75">
      <c r="A770" s="82"/>
    </row>
    <row r="771" ht="12.75">
      <c r="A771" s="82"/>
    </row>
    <row r="772" ht="12.75">
      <c r="A772" s="82"/>
    </row>
    <row r="773" ht="12.75">
      <c r="A773" s="82"/>
    </row>
    <row r="774" ht="12.75">
      <c r="A774" s="82"/>
    </row>
    <row r="775" ht="12.75">
      <c r="A775" s="82"/>
    </row>
    <row r="776" ht="12.75">
      <c r="A776" s="82"/>
    </row>
    <row r="777" ht="12.75">
      <c r="A777" s="82"/>
    </row>
    <row r="778" ht="12.75">
      <c r="A778" s="82"/>
    </row>
    <row r="779" ht="12.75">
      <c r="A779" s="82"/>
    </row>
    <row r="780" ht="12.75">
      <c r="A780" s="82"/>
    </row>
    <row r="781" ht="12.75">
      <c r="A781" s="82"/>
    </row>
    <row r="782" ht="12.75">
      <c r="A782" s="82"/>
    </row>
    <row r="783" ht="12.75">
      <c r="A783" s="82"/>
    </row>
    <row r="784" ht="12.75">
      <c r="A784" s="82"/>
    </row>
    <row r="785" ht="12.75">
      <c r="A785" s="82"/>
    </row>
    <row r="786" ht="12.75">
      <c r="A786" s="82"/>
    </row>
    <row r="787" ht="12.75">
      <c r="A787" s="82"/>
    </row>
    <row r="788" ht="12.75">
      <c r="A788" s="82"/>
    </row>
    <row r="789" ht="12.75">
      <c r="A789" s="82"/>
    </row>
    <row r="790" ht="12.75">
      <c r="A790" s="82"/>
    </row>
    <row r="791" ht="12.75">
      <c r="A791" s="82"/>
    </row>
    <row r="792" ht="12.75">
      <c r="A792" s="82"/>
    </row>
    <row r="793" ht="12.75">
      <c r="A793" s="82"/>
    </row>
    <row r="794" ht="12.75">
      <c r="A794" s="82"/>
    </row>
    <row r="795" ht="12.75">
      <c r="A795" s="82"/>
    </row>
    <row r="796" ht="12.75">
      <c r="A796" s="82"/>
    </row>
    <row r="797" ht="12.75">
      <c r="A797" s="82"/>
    </row>
    <row r="798" ht="12.75">
      <c r="A798" s="82"/>
    </row>
    <row r="799" ht="12.75">
      <c r="A799" s="82"/>
    </row>
    <row r="800" ht="12.75">
      <c r="A800" s="82"/>
    </row>
    <row r="801" ht="12.75">
      <c r="A801" s="82"/>
    </row>
    <row r="802" ht="12.75">
      <c r="A802" s="82"/>
    </row>
    <row r="803" ht="12.75">
      <c r="A803" s="82"/>
    </row>
    <row r="804" ht="12.75">
      <c r="A804" s="82"/>
    </row>
    <row r="805" ht="12.75">
      <c r="A805" s="82"/>
    </row>
    <row r="806" ht="12.75">
      <c r="A806" s="82"/>
    </row>
    <row r="807" ht="12.75">
      <c r="A807" s="82"/>
    </row>
    <row r="808" ht="12.75">
      <c r="A808" s="82"/>
    </row>
    <row r="809" ht="12.75">
      <c r="A809" s="82"/>
    </row>
    <row r="810" ht="12.75">
      <c r="A810" s="82"/>
    </row>
    <row r="811" ht="12.75">
      <c r="A811" s="82"/>
    </row>
    <row r="812" ht="12.75">
      <c r="A812" s="82"/>
    </row>
    <row r="813" ht="12.75">
      <c r="A813" s="82"/>
    </row>
    <row r="814" ht="12.75">
      <c r="A814" s="82"/>
    </row>
    <row r="815" ht="12.75">
      <c r="A815" s="82"/>
    </row>
    <row r="816" ht="12.75">
      <c r="A816" s="82"/>
    </row>
    <row r="817" ht="12.75">
      <c r="A817" s="82"/>
    </row>
    <row r="818" ht="12.75">
      <c r="A818" s="82"/>
    </row>
    <row r="819" ht="12.75">
      <c r="A819" s="82"/>
    </row>
    <row r="820" ht="12.75">
      <c r="A820" s="82"/>
    </row>
    <row r="821" ht="12.75">
      <c r="A821" s="82"/>
    </row>
    <row r="822" ht="12.75">
      <c r="A822" s="82"/>
    </row>
    <row r="823" ht="12.75">
      <c r="A823" s="82"/>
    </row>
    <row r="824" ht="12.75">
      <c r="A824" s="82"/>
    </row>
    <row r="825" ht="12.75">
      <c r="A825" s="82"/>
    </row>
    <row r="826" ht="12.75">
      <c r="A826" s="82"/>
    </row>
    <row r="827" ht="12.75">
      <c r="A827" s="82"/>
    </row>
    <row r="828" ht="12.75">
      <c r="A828" s="82"/>
    </row>
    <row r="829" ht="12.75">
      <c r="A829" s="82"/>
    </row>
    <row r="830" ht="12.75">
      <c r="A830" s="82"/>
    </row>
    <row r="831" ht="12.75">
      <c r="A831" s="82"/>
    </row>
    <row r="832" ht="12.75">
      <c r="A832" s="82"/>
    </row>
    <row r="833" ht="12.75">
      <c r="A833" s="82"/>
    </row>
    <row r="834" ht="12.75">
      <c r="A834" s="82"/>
    </row>
    <row r="835" ht="12.75">
      <c r="A835" s="82"/>
    </row>
    <row r="836" ht="12.75">
      <c r="A836" s="82"/>
    </row>
    <row r="837" ht="12.75">
      <c r="A837" s="82"/>
    </row>
    <row r="838" ht="12.75">
      <c r="A838" s="82"/>
    </row>
    <row r="839" ht="12.75">
      <c r="A839" s="82"/>
    </row>
    <row r="840" ht="12.75">
      <c r="A840" s="82"/>
    </row>
    <row r="841" ht="12.75">
      <c r="A841" s="82"/>
    </row>
    <row r="842" ht="12.75">
      <c r="A842" s="82"/>
    </row>
    <row r="843" ht="12.75">
      <c r="A843" s="82"/>
    </row>
    <row r="844" ht="12.75">
      <c r="A844" s="82"/>
    </row>
    <row r="845" ht="12.75">
      <c r="A845" s="82"/>
    </row>
    <row r="846" ht="12.75">
      <c r="A846" s="82"/>
    </row>
    <row r="847" ht="12.75">
      <c r="A847" s="82"/>
    </row>
    <row r="848" ht="12.75">
      <c r="A848" s="82"/>
    </row>
    <row r="849" ht="12.75">
      <c r="A849" s="82"/>
    </row>
    <row r="850" ht="12.75">
      <c r="A850" s="82"/>
    </row>
    <row r="851" ht="12.75">
      <c r="A851" s="82"/>
    </row>
    <row r="852" ht="12.75">
      <c r="A852" s="82"/>
    </row>
    <row r="853" ht="12.75">
      <c r="A853" s="82"/>
    </row>
    <row r="854" ht="12.75">
      <c r="A854" s="82"/>
    </row>
    <row r="855" ht="12.75">
      <c r="A855" s="82"/>
    </row>
    <row r="856" ht="12.75">
      <c r="A856" s="82"/>
    </row>
    <row r="857" ht="12.75">
      <c r="A857" s="82"/>
    </row>
    <row r="858" ht="12.75">
      <c r="A858" s="82"/>
    </row>
    <row r="859" ht="12.75">
      <c r="A859" s="82"/>
    </row>
    <row r="860" ht="12.75">
      <c r="A860" s="82"/>
    </row>
    <row r="861" ht="12.75">
      <c r="A861" s="82"/>
    </row>
    <row r="862" ht="12.75">
      <c r="A862" s="82"/>
    </row>
    <row r="863" ht="12.75">
      <c r="A863" s="82"/>
    </row>
    <row r="864" ht="12.75">
      <c r="A864" s="82"/>
    </row>
    <row r="865" ht="12.75">
      <c r="A865" s="82"/>
    </row>
    <row r="866" ht="12.75">
      <c r="A866" s="82"/>
    </row>
    <row r="867" ht="12.75">
      <c r="A867" s="82"/>
    </row>
    <row r="868" ht="12.75">
      <c r="A868" s="82"/>
    </row>
    <row r="869" ht="12.75">
      <c r="A869" s="82"/>
    </row>
    <row r="870" ht="12.75">
      <c r="A870" s="82"/>
    </row>
    <row r="871" ht="12.75">
      <c r="A871" s="82"/>
    </row>
    <row r="872" ht="12.75">
      <c r="A872" s="82"/>
    </row>
    <row r="873" ht="12.75">
      <c r="A873" s="82"/>
    </row>
    <row r="874" ht="12.75">
      <c r="A874" s="82"/>
    </row>
    <row r="875" ht="12.75">
      <c r="A875" s="82"/>
    </row>
    <row r="876" ht="12.75">
      <c r="A876" s="82"/>
    </row>
    <row r="877" ht="12.75">
      <c r="A877" s="82"/>
    </row>
    <row r="878" ht="12.75">
      <c r="A878" s="82"/>
    </row>
    <row r="879" ht="12.75">
      <c r="A879" s="82"/>
    </row>
    <row r="880" ht="12.75">
      <c r="A880" s="82"/>
    </row>
    <row r="881" ht="12.75">
      <c r="A881" s="82"/>
    </row>
    <row r="882" ht="12.75">
      <c r="A882" s="82"/>
    </row>
    <row r="883" ht="12.75">
      <c r="A883" s="82"/>
    </row>
    <row r="884" ht="12.75">
      <c r="A884" s="82"/>
    </row>
    <row r="885" ht="12.75">
      <c r="A885" s="82"/>
    </row>
    <row r="886" ht="12.75">
      <c r="A886" s="82"/>
    </row>
    <row r="887" ht="12.75">
      <c r="A887" s="82"/>
    </row>
    <row r="888" ht="12.75">
      <c r="A888" s="82"/>
    </row>
    <row r="889" ht="12.75">
      <c r="A889" s="82"/>
    </row>
    <row r="890" ht="12.75">
      <c r="A890" s="82"/>
    </row>
    <row r="891" ht="12.75">
      <c r="A891" s="82"/>
    </row>
    <row r="892" ht="12.75">
      <c r="A892" s="82"/>
    </row>
    <row r="893" ht="12.75">
      <c r="A893" s="82"/>
    </row>
    <row r="894" ht="12.75">
      <c r="A894" s="82"/>
    </row>
    <row r="895" ht="12.75">
      <c r="A895" s="82"/>
    </row>
    <row r="896" ht="12.75">
      <c r="A896" s="82"/>
    </row>
    <row r="897" ht="12.75">
      <c r="A897" s="82"/>
    </row>
    <row r="898" ht="12.75">
      <c r="A898" s="82"/>
    </row>
    <row r="899" ht="12.75">
      <c r="A899" s="82"/>
    </row>
    <row r="900" ht="12.75">
      <c r="A900" s="82"/>
    </row>
    <row r="901" ht="12.75">
      <c r="A901" s="82"/>
    </row>
    <row r="902" ht="12.75">
      <c r="A902" s="82"/>
    </row>
    <row r="903" ht="12.75">
      <c r="A903" s="82"/>
    </row>
    <row r="904" ht="12.75">
      <c r="A904" s="82"/>
    </row>
    <row r="905" ht="12.75">
      <c r="A905" s="82"/>
    </row>
    <row r="906" ht="12.75">
      <c r="A906" s="82"/>
    </row>
    <row r="907" ht="12.75">
      <c r="A907" s="82"/>
    </row>
    <row r="908" ht="12.75">
      <c r="A908" s="82"/>
    </row>
    <row r="909" ht="12.75">
      <c r="A909" s="82"/>
    </row>
    <row r="910" ht="12.75">
      <c r="A910" s="82"/>
    </row>
    <row r="911" ht="12.75">
      <c r="A911" s="82"/>
    </row>
    <row r="912" ht="12.75">
      <c r="A912" s="82"/>
    </row>
    <row r="913" ht="12.75">
      <c r="A913" s="82"/>
    </row>
    <row r="914" ht="12.75">
      <c r="A914" s="82"/>
    </row>
    <row r="915" ht="12.75">
      <c r="A915" s="82"/>
    </row>
    <row r="916" ht="12.75">
      <c r="A916" s="82"/>
    </row>
    <row r="917" ht="12.75">
      <c r="A917" s="82"/>
    </row>
    <row r="918" ht="12.75">
      <c r="A918" s="82"/>
    </row>
    <row r="919" ht="12.75">
      <c r="A919" s="82"/>
    </row>
    <row r="920" ht="12.75">
      <c r="A920" s="82"/>
    </row>
    <row r="921" ht="12.75">
      <c r="A921" s="82"/>
    </row>
    <row r="922" ht="12.75">
      <c r="A922" s="82"/>
    </row>
    <row r="923" ht="12.75">
      <c r="A923" s="82"/>
    </row>
    <row r="924" ht="12.75">
      <c r="A924" s="82"/>
    </row>
    <row r="925" ht="12.75">
      <c r="A925" s="82"/>
    </row>
    <row r="926" ht="12.75">
      <c r="A926" s="82"/>
    </row>
    <row r="927" ht="12.75">
      <c r="A927" s="82"/>
    </row>
    <row r="928" ht="12.75">
      <c r="A928" s="82"/>
    </row>
    <row r="929" ht="12.75">
      <c r="A929" s="82"/>
    </row>
    <row r="930" ht="12.75">
      <c r="A930" s="82"/>
    </row>
    <row r="931" ht="12.75">
      <c r="A931" s="82"/>
    </row>
    <row r="932" ht="12.75">
      <c r="A932" s="82"/>
    </row>
    <row r="933" ht="12.75">
      <c r="A933" s="82"/>
    </row>
    <row r="934" ht="12.75">
      <c r="A934" s="82"/>
    </row>
    <row r="935" ht="12.75">
      <c r="A935" s="82"/>
    </row>
    <row r="936" ht="12.75">
      <c r="A936" s="82"/>
    </row>
    <row r="937" ht="12.75">
      <c r="A937" s="82"/>
    </row>
    <row r="938" ht="12.75">
      <c r="A938" s="82"/>
    </row>
    <row r="939" ht="12.75">
      <c r="A939" s="82"/>
    </row>
    <row r="940" ht="12.75">
      <c r="A940" s="82"/>
    </row>
    <row r="941" ht="12.75">
      <c r="A941" s="82"/>
    </row>
    <row r="942" ht="12.75">
      <c r="A942" s="82"/>
    </row>
    <row r="943" ht="12.75">
      <c r="A943" s="82"/>
    </row>
    <row r="944" ht="12.75">
      <c r="A944" s="82"/>
    </row>
    <row r="945" ht="12.75">
      <c r="A945" s="82"/>
    </row>
    <row r="946" ht="12.75">
      <c r="A946" s="82"/>
    </row>
    <row r="947" ht="12.75">
      <c r="A947" s="82"/>
    </row>
    <row r="948" ht="12.75">
      <c r="A948" s="82"/>
    </row>
    <row r="949" ht="12.75">
      <c r="A949" s="82"/>
    </row>
    <row r="950" ht="12.75">
      <c r="A950" s="82"/>
    </row>
    <row r="951" ht="12.75">
      <c r="A951" s="82"/>
    </row>
    <row r="952" ht="12.75">
      <c r="A952" s="82"/>
    </row>
    <row r="953" ht="12.75">
      <c r="A953" s="82"/>
    </row>
    <row r="954" ht="12.75">
      <c r="A954" s="82"/>
    </row>
    <row r="955" ht="12.75">
      <c r="A955" s="82"/>
    </row>
    <row r="956" ht="12.75">
      <c r="A956" s="82"/>
    </row>
    <row r="957" ht="12.75">
      <c r="A957" s="82"/>
    </row>
    <row r="958" ht="12.75">
      <c r="A958" s="82"/>
    </row>
    <row r="959" ht="12.75">
      <c r="A959" s="82"/>
    </row>
    <row r="960" ht="12.75">
      <c r="A960" s="82"/>
    </row>
    <row r="961" ht="12.75">
      <c r="A961" s="82"/>
    </row>
    <row r="962" ht="12.75">
      <c r="A962" s="82"/>
    </row>
    <row r="963" ht="12.75">
      <c r="A963" s="82"/>
    </row>
    <row r="964" ht="12.75">
      <c r="A964" s="82"/>
    </row>
    <row r="965" ht="12.75">
      <c r="A965" s="82"/>
    </row>
    <row r="966" ht="12.75">
      <c r="A966" s="82"/>
    </row>
    <row r="967" ht="12.75">
      <c r="A967" s="82"/>
    </row>
    <row r="968" ht="12.75">
      <c r="A968" s="82"/>
    </row>
    <row r="969" ht="12.75">
      <c r="A969" s="82"/>
    </row>
    <row r="970" ht="12.75">
      <c r="A970" s="82"/>
    </row>
    <row r="971" ht="12.75">
      <c r="A971" s="82"/>
    </row>
    <row r="972" ht="12.75">
      <c r="A972" s="82"/>
    </row>
    <row r="973" ht="12.75">
      <c r="A973" s="82"/>
    </row>
    <row r="974" ht="12.75">
      <c r="A974" s="82"/>
    </row>
    <row r="975" ht="12.75">
      <c r="A975" s="82"/>
    </row>
    <row r="976" ht="12.75">
      <c r="A976" s="82"/>
    </row>
    <row r="977" ht="12.75">
      <c r="A977" s="82"/>
    </row>
    <row r="978" ht="12.75">
      <c r="A978" s="82"/>
    </row>
    <row r="979" ht="12.75">
      <c r="A979" s="82"/>
    </row>
    <row r="980" ht="12.75">
      <c r="A980" s="82"/>
    </row>
    <row r="981" ht="12.75">
      <c r="A981" s="82"/>
    </row>
    <row r="982" ht="12.75">
      <c r="A982" s="82"/>
    </row>
    <row r="983" ht="12.75">
      <c r="A983" s="82"/>
    </row>
    <row r="984" ht="12.75">
      <c r="A984" s="82"/>
    </row>
    <row r="985" ht="12.75">
      <c r="A985" s="82"/>
    </row>
    <row r="986" ht="12.75">
      <c r="A986" s="82"/>
    </row>
    <row r="987" ht="12.75">
      <c r="A987" s="82"/>
    </row>
    <row r="988" ht="12.75">
      <c r="A988" s="82"/>
    </row>
    <row r="989" ht="12.75">
      <c r="A989" s="82"/>
    </row>
    <row r="990" ht="12.75">
      <c r="A990" s="82"/>
    </row>
    <row r="991" ht="12.75">
      <c r="A991" s="82"/>
    </row>
    <row r="992" ht="12.75">
      <c r="A992" s="82"/>
    </row>
    <row r="993" ht="12.75">
      <c r="A993" s="82"/>
    </row>
    <row r="994" ht="12.75">
      <c r="A994" s="82"/>
    </row>
    <row r="995" ht="12.75">
      <c r="A995" s="82"/>
    </row>
    <row r="996" ht="12.75">
      <c r="A996" s="82"/>
    </row>
    <row r="997" ht="12.75">
      <c r="A997" s="82"/>
    </row>
    <row r="998" ht="12.75">
      <c r="A998" s="82"/>
    </row>
    <row r="999" ht="12.75">
      <c r="A999" s="82"/>
    </row>
    <row r="1000" ht="12.75">
      <c r="A1000" s="82"/>
    </row>
    <row r="1001" ht="12.75">
      <c r="A1001" s="82"/>
    </row>
    <row r="1002" ht="12.75">
      <c r="A1002" s="82"/>
    </row>
    <row r="1003" ht="12.75">
      <c r="A1003" s="82"/>
    </row>
    <row r="1004" ht="12.75">
      <c r="A1004" s="82"/>
    </row>
    <row r="1005" ht="12.75">
      <c r="A1005" s="82"/>
    </row>
    <row r="1006" ht="12.75">
      <c r="A1006" s="82"/>
    </row>
    <row r="1007" ht="12.75">
      <c r="A1007" s="82"/>
    </row>
    <row r="1008" ht="12.75">
      <c r="A1008" s="82"/>
    </row>
    <row r="1009" ht="12.75">
      <c r="A1009" s="82"/>
    </row>
    <row r="1010" ht="12.75">
      <c r="A1010" s="82"/>
    </row>
    <row r="1011" ht="12.75">
      <c r="A1011" s="82"/>
    </row>
    <row r="1012" ht="12.75">
      <c r="A1012" s="82"/>
    </row>
    <row r="1013" ht="12.75">
      <c r="A1013" s="82"/>
    </row>
    <row r="1014" ht="12.75">
      <c r="A1014" s="82"/>
    </row>
    <row r="1015" ht="12.75">
      <c r="A1015" s="82"/>
    </row>
    <row r="1016" ht="12.75">
      <c r="A1016" s="82"/>
    </row>
    <row r="1017" ht="12.75">
      <c r="A1017" s="82"/>
    </row>
    <row r="1018" ht="12.75">
      <c r="A1018" s="82"/>
    </row>
    <row r="1019" ht="12.75">
      <c r="A1019" s="82"/>
    </row>
    <row r="1020" ht="12.75">
      <c r="A1020" s="82"/>
    </row>
    <row r="1021" ht="12.75">
      <c r="A1021" s="82"/>
    </row>
    <row r="1022" ht="12.75">
      <c r="A1022" s="82"/>
    </row>
    <row r="1023" ht="12.75">
      <c r="A1023" s="82"/>
    </row>
    <row r="1024" ht="12.75">
      <c r="A1024" s="82"/>
    </row>
    <row r="1025" ht="12.75">
      <c r="A1025" s="82"/>
    </row>
    <row r="1026" ht="12.75">
      <c r="A1026" s="82"/>
    </row>
    <row r="1027" ht="12.75">
      <c r="A1027" s="82"/>
    </row>
    <row r="1028" ht="12.75">
      <c r="A1028" s="82"/>
    </row>
    <row r="1029" ht="12.75">
      <c r="A1029" s="82"/>
    </row>
    <row r="1030" ht="12.75">
      <c r="A1030" s="82"/>
    </row>
    <row r="1031" ht="12.75">
      <c r="A1031" s="82"/>
    </row>
    <row r="1032" ht="12.75">
      <c r="A1032" s="82"/>
    </row>
    <row r="1033" ht="12.75">
      <c r="A1033" s="82"/>
    </row>
    <row r="1034" ht="12.75">
      <c r="A1034" s="82"/>
    </row>
    <row r="1035" ht="12.75">
      <c r="A1035" s="82"/>
    </row>
    <row r="1036" ht="12.75">
      <c r="A1036" s="82"/>
    </row>
    <row r="1037" ht="12.75">
      <c r="A1037" s="82"/>
    </row>
    <row r="1038" ht="12.75">
      <c r="A1038" s="82"/>
    </row>
    <row r="1039" ht="12.75">
      <c r="A1039" s="82"/>
    </row>
    <row r="1040" ht="12.75">
      <c r="A1040" s="82"/>
    </row>
    <row r="1041" ht="12.75">
      <c r="A1041" s="82"/>
    </row>
    <row r="1042" ht="12.75">
      <c r="A1042" s="82"/>
    </row>
    <row r="1043" ht="12.75">
      <c r="A1043" s="82"/>
    </row>
    <row r="1044" ht="12.75">
      <c r="A1044" s="82"/>
    </row>
    <row r="1045" ht="12.75">
      <c r="A1045" s="82"/>
    </row>
    <row r="1046" ht="12.75">
      <c r="A1046" s="82"/>
    </row>
    <row r="1047" ht="12.75">
      <c r="A1047" s="82"/>
    </row>
    <row r="1048" ht="12.75">
      <c r="A1048" s="82"/>
    </row>
    <row r="1049" ht="12.75">
      <c r="A1049" s="82"/>
    </row>
    <row r="1050" ht="12.75">
      <c r="A1050" s="82"/>
    </row>
    <row r="1051" ht="12.75">
      <c r="A1051" s="82"/>
    </row>
    <row r="1052" ht="12.75">
      <c r="A1052" s="82"/>
    </row>
    <row r="1053" ht="12.75">
      <c r="A1053" s="82"/>
    </row>
    <row r="1054" ht="12.75">
      <c r="A1054" s="82"/>
    </row>
    <row r="1055" ht="12.75">
      <c r="A1055" s="82"/>
    </row>
    <row r="1056" ht="12.75">
      <c r="A1056" s="82"/>
    </row>
    <row r="1057" ht="12.75">
      <c r="A1057" s="82"/>
    </row>
    <row r="1058" ht="12.75">
      <c r="A1058" s="82"/>
    </row>
    <row r="1059" ht="12.75">
      <c r="A1059" s="82"/>
    </row>
    <row r="1060" ht="12.75">
      <c r="A1060" s="82"/>
    </row>
    <row r="1061" ht="12.75">
      <c r="A1061" s="82"/>
    </row>
    <row r="1062" ht="12.75">
      <c r="A1062" s="82"/>
    </row>
    <row r="1063" ht="12.75">
      <c r="A1063" s="82"/>
    </row>
    <row r="1064" ht="12.75">
      <c r="A1064" s="82"/>
    </row>
    <row r="1065" ht="12.75">
      <c r="A1065" s="82"/>
    </row>
    <row r="1066" ht="12.75">
      <c r="A1066" s="82"/>
    </row>
    <row r="1067" ht="12.75">
      <c r="A1067" s="82"/>
    </row>
    <row r="1068" ht="12.75">
      <c r="A1068" s="82"/>
    </row>
    <row r="1069" ht="12.75">
      <c r="A1069" s="82"/>
    </row>
    <row r="1070" ht="12.75">
      <c r="A1070" s="82"/>
    </row>
    <row r="1071" ht="12.75">
      <c r="A1071" s="82"/>
    </row>
    <row r="1072" ht="12.75">
      <c r="A1072" s="82"/>
    </row>
    <row r="1073" ht="12.75">
      <c r="A1073" s="82"/>
    </row>
    <row r="1074" ht="12.75">
      <c r="A1074" s="82"/>
    </row>
    <row r="1075" ht="12.75">
      <c r="A1075" s="82"/>
    </row>
    <row r="1076" ht="12.75">
      <c r="A1076" s="82"/>
    </row>
    <row r="1077" ht="12.75">
      <c r="A1077" s="82"/>
    </row>
    <row r="1078" ht="12.75">
      <c r="A1078" s="82"/>
    </row>
    <row r="1079" ht="12.75">
      <c r="A1079" s="82"/>
    </row>
    <row r="1080" ht="12.75">
      <c r="A1080" s="82"/>
    </row>
    <row r="1081" ht="12.75">
      <c r="A1081" s="82"/>
    </row>
    <row r="1082" ht="12.75">
      <c r="A1082" s="82"/>
    </row>
    <row r="1083" ht="12.75">
      <c r="A1083" s="82"/>
    </row>
    <row r="1084" ht="12.75">
      <c r="A1084" s="82"/>
    </row>
    <row r="1085" ht="12.75">
      <c r="A1085" s="82"/>
    </row>
    <row r="1086" ht="12.75">
      <c r="A1086" s="82"/>
    </row>
    <row r="1087" ht="12.75">
      <c r="A1087" s="82"/>
    </row>
    <row r="1088" ht="12.75">
      <c r="A1088" s="82"/>
    </row>
    <row r="1089" ht="12.75">
      <c r="A1089" s="82"/>
    </row>
    <row r="1090" ht="12.75">
      <c r="A1090" s="82"/>
    </row>
    <row r="1091" ht="12.75">
      <c r="A1091" s="82"/>
    </row>
    <row r="1092" ht="12.75">
      <c r="A1092" s="82"/>
    </row>
    <row r="1093" ht="12.75">
      <c r="A1093" s="82"/>
    </row>
    <row r="1094" ht="12.75">
      <c r="A1094" s="82"/>
    </row>
    <row r="1095" ht="12.75">
      <c r="A1095" s="82"/>
    </row>
    <row r="1096" ht="12.75">
      <c r="A1096" s="82"/>
    </row>
    <row r="1097" ht="12.75">
      <c r="A1097" s="82"/>
    </row>
    <row r="1098" ht="12.75">
      <c r="A1098" s="82"/>
    </row>
    <row r="1099" ht="12.75">
      <c r="A1099" s="82"/>
    </row>
    <row r="1100" ht="12.75">
      <c r="A1100" s="82"/>
    </row>
    <row r="1101" ht="12.75">
      <c r="A1101" s="82"/>
    </row>
    <row r="1102" ht="12.75">
      <c r="A1102" s="82"/>
    </row>
    <row r="1103" ht="12.75">
      <c r="A1103" s="82"/>
    </row>
    <row r="1104" ht="12.75">
      <c r="A1104" s="82"/>
    </row>
    <row r="1105" ht="12.75">
      <c r="A1105" s="82"/>
    </row>
    <row r="1106" ht="12.75">
      <c r="A1106" s="82"/>
    </row>
    <row r="1107" ht="12.75">
      <c r="A1107" s="82"/>
    </row>
    <row r="1108" ht="12.75">
      <c r="A1108" s="82"/>
    </row>
    <row r="1109" ht="12.75">
      <c r="A1109" s="82"/>
    </row>
    <row r="1110" ht="12.75">
      <c r="A1110" s="82"/>
    </row>
    <row r="1111" ht="12.75">
      <c r="A1111" s="82"/>
    </row>
    <row r="1112" ht="12.75">
      <c r="A1112" s="82"/>
    </row>
    <row r="1113" ht="12.75">
      <c r="A1113" s="82"/>
    </row>
    <row r="1114" ht="12.75">
      <c r="A1114" s="82"/>
    </row>
    <row r="1115" ht="12.75">
      <c r="A1115" s="82"/>
    </row>
    <row r="1116" ht="12.75">
      <c r="A1116" s="82"/>
    </row>
    <row r="1117" ht="12.75">
      <c r="A1117" s="82"/>
    </row>
    <row r="1118" ht="12.75">
      <c r="A1118" s="82"/>
    </row>
    <row r="1119" ht="12.75">
      <c r="A1119" s="82"/>
    </row>
    <row r="1120" ht="12.75">
      <c r="A1120" s="82"/>
    </row>
    <row r="1121" ht="12.75">
      <c r="A1121" s="82"/>
    </row>
    <row r="1122" ht="12.75">
      <c r="A1122" s="82"/>
    </row>
    <row r="1123" ht="12.75">
      <c r="A1123" s="82"/>
    </row>
    <row r="1124" ht="12.75">
      <c r="A1124" s="82"/>
    </row>
    <row r="1125" ht="12.75">
      <c r="A1125" s="82"/>
    </row>
    <row r="1126" ht="12.75">
      <c r="A1126" s="82"/>
    </row>
    <row r="1127" ht="12.75">
      <c r="A1127" s="82"/>
    </row>
    <row r="1128" ht="12.75">
      <c r="A1128" s="82"/>
    </row>
    <row r="1129" ht="12.75">
      <c r="A1129" s="82"/>
    </row>
    <row r="1130" ht="12.75">
      <c r="A1130" s="82"/>
    </row>
    <row r="1131" ht="12.75">
      <c r="A1131" s="82"/>
    </row>
    <row r="1132" ht="12.75">
      <c r="A1132" s="82"/>
    </row>
    <row r="1133" ht="12.75">
      <c r="A1133" s="82"/>
    </row>
    <row r="1134" ht="12.75">
      <c r="A1134" s="82"/>
    </row>
    <row r="1135" ht="12.75">
      <c r="A1135" s="82"/>
    </row>
    <row r="1136" ht="12.75">
      <c r="A1136" s="82"/>
    </row>
    <row r="1137" ht="12.75">
      <c r="A1137" s="82"/>
    </row>
    <row r="1138" ht="12.75">
      <c r="A1138" s="82"/>
    </row>
    <row r="1139" ht="12.75">
      <c r="A1139" s="82"/>
    </row>
    <row r="1140" ht="12.75">
      <c r="A1140" s="82"/>
    </row>
    <row r="1141" ht="12.75">
      <c r="A1141" s="82"/>
    </row>
    <row r="1142" ht="12.75">
      <c r="A1142" s="82"/>
    </row>
    <row r="1143" ht="12.75">
      <c r="A1143" s="82"/>
    </row>
    <row r="1144" ht="12.75">
      <c r="A1144" s="82"/>
    </row>
    <row r="1145" ht="12.75">
      <c r="A1145" s="82"/>
    </row>
    <row r="1146" ht="12.75">
      <c r="A1146" s="82"/>
    </row>
    <row r="1147" ht="12.75">
      <c r="A1147" s="82"/>
    </row>
    <row r="1148" ht="12.75">
      <c r="A1148" s="82"/>
    </row>
    <row r="1149" ht="12.75">
      <c r="A1149" s="82"/>
    </row>
    <row r="1150" ht="12.75">
      <c r="A1150" s="82"/>
    </row>
    <row r="1151" ht="12.75">
      <c r="A1151" s="82"/>
    </row>
    <row r="1152" ht="12.75">
      <c r="A1152" s="82"/>
    </row>
    <row r="1153" ht="12.75">
      <c r="A1153" s="82"/>
    </row>
    <row r="1154" ht="12.75">
      <c r="A1154" s="82"/>
    </row>
    <row r="1155" ht="12.75">
      <c r="A1155" s="82"/>
    </row>
    <row r="1156" ht="12.75">
      <c r="A1156" s="82"/>
    </row>
    <row r="1157" ht="12.75">
      <c r="A1157" s="82"/>
    </row>
    <row r="1158" ht="12.75">
      <c r="A1158" s="82"/>
    </row>
    <row r="1159" ht="12.75">
      <c r="A1159" s="82"/>
    </row>
    <row r="1160" ht="12.75">
      <c r="A1160" s="82"/>
    </row>
    <row r="1161" ht="12.75">
      <c r="A1161" s="82"/>
    </row>
    <row r="1162" ht="12.75">
      <c r="A1162" s="82"/>
    </row>
    <row r="1163" ht="12.75">
      <c r="A1163" s="82"/>
    </row>
    <row r="1164" ht="12.75">
      <c r="A1164" s="82"/>
    </row>
    <row r="1165" ht="12.75">
      <c r="A1165" s="82"/>
    </row>
    <row r="1166" ht="12.75">
      <c r="A1166" s="82"/>
    </row>
    <row r="1167" ht="12.75">
      <c r="A1167" s="82"/>
    </row>
    <row r="1168" ht="12.75">
      <c r="A1168" s="82"/>
    </row>
    <row r="1169" ht="12.75">
      <c r="A1169" s="82"/>
    </row>
    <row r="1170" ht="12.75">
      <c r="A1170" s="82"/>
    </row>
    <row r="1171" ht="12.75">
      <c r="A1171" s="82"/>
    </row>
    <row r="1172" ht="12.75">
      <c r="A1172" s="82"/>
    </row>
    <row r="1173" ht="12.75">
      <c r="A1173" s="82"/>
    </row>
    <row r="1174" ht="12.75">
      <c r="A1174" s="82"/>
    </row>
    <row r="1175" ht="12.75">
      <c r="A1175" s="82"/>
    </row>
    <row r="1176" ht="12.75">
      <c r="A1176" s="82"/>
    </row>
    <row r="1177" ht="12.75">
      <c r="A1177" s="82"/>
    </row>
    <row r="1178" ht="12.75">
      <c r="A1178" s="82"/>
    </row>
    <row r="1179" ht="12.75">
      <c r="A1179" s="82"/>
    </row>
    <row r="1180" ht="12.75">
      <c r="A1180" s="82"/>
    </row>
    <row r="1181" ht="12.75">
      <c r="A1181" s="82"/>
    </row>
    <row r="1182" ht="12.75">
      <c r="A1182" s="82"/>
    </row>
    <row r="1183" ht="12.75">
      <c r="A1183" s="82"/>
    </row>
    <row r="1184" ht="12.75">
      <c r="A1184" s="82"/>
    </row>
    <row r="1185" ht="12.75">
      <c r="A1185" s="82"/>
    </row>
    <row r="1186" ht="12.75">
      <c r="A1186" s="82"/>
    </row>
    <row r="1187" ht="12.75">
      <c r="A1187" s="82"/>
    </row>
    <row r="1188" ht="12.75">
      <c r="A1188" s="82"/>
    </row>
    <row r="1189" ht="12.75">
      <c r="A1189" s="82"/>
    </row>
    <row r="1190" ht="12.75">
      <c r="A1190" s="82"/>
    </row>
    <row r="1191" ht="12.75">
      <c r="A1191" s="82"/>
    </row>
    <row r="1192" ht="12.75">
      <c r="A1192" s="82"/>
    </row>
    <row r="1193" ht="12.75">
      <c r="A1193" s="82"/>
    </row>
    <row r="1194" ht="12.75">
      <c r="A1194" s="82"/>
    </row>
    <row r="1195" ht="12.75">
      <c r="A1195" s="82"/>
    </row>
    <row r="1196" ht="12.75">
      <c r="A1196" s="82"/>
    </row>
    <row r="1197" ht="12.75">
      <c r="A1197" s="82"/>
    </row>
    <row r="1198" ht="12.75">
      <c r="A1198" s="82"/>
    </row>
    <row r="1199" ht="12.75">
      <c r="A1199" s="82"/>
    </row>
    <row r="1200" ht="12.75">
      <c r="A1200" s="82"/>
    </row>
    <row r="1201" ht="12.75">
      <c r="A1201" s="82"/>
    </row>
    <row r="1202" ht="12.75">
      <c r="A1202" s="82"/>
    </row>
    <row r="1203" ht="12.75">
      <c r="A1203" s="82"/>
    </row>
    <row r="1204" ht="12.75">
      <c r="A1204" s="82"/>
    </row>
    <row r="1205" ht="12.75">
      <c r="A1205" s="82"/>
    </row>
    <row r="1206" ht="12.75">
      <c r="A1206" s="82"/>
    </row>
    <row r="1207" ht="12.75">
      <c r="A1207" s="82"/>
    </row>
    <row r="1208" ht="12.75">
      <c r="A1208" s="82"/>
    </row>
    <row r="1209" ht="12.75">
      <c r="A1209" s="82"/>
    </row>
    <row r="1210" ht="12.75">
      <c r="A1210" s="82"/>
    </row>
    <row r="1211" ht="12.75">
      <c r="A1211" s="82"/>
    </row>
    <row r="1212" ht="12.75">
      <c r="A1212" s="82"/>
    </row>
    <row r="1213" ht="12.75">
      <c r="A1213" s="82"/>
    </row>
    <row r="1214" ht="12.75">
      <c r="A1214" s="82"/>
    </row>
    <row r="1215" ht="12.75">
      <c r="A1215" s="82"/>
    </row>
    <row r="1216" ht="12.75">
      <c r="A1216" s="82"/>
    </row>
    <row r="1217" ht="12.75">
      <c r="A1217" s="82"/>
    </row>
    <row r="1218" ht="12.75">
      <c r="A1218" s="82"/>
    </row>
    <row r="1219" ht="12.75">
      <c r="A1219" s="82"/>
    </row>
    <row r="1220" ht="12.75">
      <c r="A1220" s="82"/>
    </row>
    <row r="1221" ht="12.75">
      <c r="A1221" s="82"/>
    </row>
    <row r="1222" ht="12.75">
      <c r="A1222" s="82"/>
    </row>
    <row r="1223" ht="12.75">
      <c r="A1223" s="82"/>
    </row>
    <row r="1224" ht="12.75">
      <c r="A1224" s="82"/>
    </row>
    <row r="1225" ht="12.75">
      <c r="A1225" s="82"/>
    </row>
    <row r="1226" ht="12.75">
      <c r="A1226" s="82"/>
    </row>
    <row r="1227" ht="12.75">
      <c r="A1227" s="82"/>
    </row>
    <row r="1228" ht="12.75">
      <c r="A1228" s="82"/>
    </row>
    <row r="1229" ht="12.75">
      <c r="A1229" s="82"/>
    </row>
    <row r="1230" ht="12.75">
      <c r="A1230" s="82"/>
    </row>
    <row r="1231" ht="12.75">
      <c r="A1231" s="82"/>
    </row>
    <row r="1232" ht="12.75">
      <c r="A1232" s="82"/>
    </row>
    <row r="1233" ht="12.75">
      <c r="A1233" s="82"/>
    </row>
    <row r="1234" ht="12.75">
      <c r="A1234" s="82"/>
    </row>
    <row r="1235" ht="12.75">
      <c r="A1235" s="82"/>
    </row>
    <row r="1236" ht="12.75">
      <c r="A1236" s="82"/>
    </row>
    <row r="1237" ht="12.75">
      <c r="A1237" s="82"/>
    </row>
    <row r="1238" ht="12.75">
      <c r="A1238" s="82"/>
    </row>
    <row r="1239" ht="12.75">
      <c r="A1239" s="82"/>
    </row>
    <row r="1240" ht="12.75">
      <c r="A1240" s="82"/>
    </row>
    <row r="1241" ht="12.75">
      <c r="A1241" s="82"/>
    </row>
    <row r="1242" ht="12.75">
      <c r="A1242" s="82"/>
    </row>
    <row r="1243" ht="12.75">
      <c r="A1243" s="82"/>
    </row>
    <row r="1244" ht="12.75">
      <c r="A1244" s="82"/>
    </row>
    <row r="1245" ht="12.75">
      <c r="A1245" s="82"/>
    </row>
    <row r="1246" ht="12.75">
      <c r="A1246" s="82"/>
    </row>
    <row r="1247" ht="12.75">
      <c r="A1247" s="82"/>
    </row>
    <row r="1248" ht="12.75">
      <c r="A1248" s="82"/>
    </row>
    <row r="1249" ht="12.75">
      <c r="A1249" s="82"/>
    </row>
    <row r="1250" ht="12.75">
      <c r="A1250" s="82"/>
    </row>
    <row r="1251" ht="12.75">
      <c r="A1251" s="82"/>
    </row>
    <row r="1252" ht="12.75">
      <c r="A1252" s="82"/>
    </row>
    <row r="1253" ht="12.75">
      <c r="A1253" s="82"/>
    </row>
    <row r="1254" ht="12.75">
      <c r="A1254" s="82"/>
    </row>
    <row r="1255" ht="12.75">
      <c r="A1255" s="82"/>
    </row>
    <row r="1256" ht="12.75">
      <c r="A1256" s="82"/>
    </row>
    <row r="1257" ht="12.75">
      <c r="A1257" s="82"/>
    </row>
    <row r="1258" ht="12.75">
      <c r="A1258" s="82"/>
    </row>
    <row r="1259" ht="12.75">
      <c r="A1259" s="82"/>
    </row>
    <row r="1260" ht="12.75">
      <c r="A1260" s="82"/>
    </row>
    <row r="1261" ht="12.75">
      <c r="A1261" s="82"/>
    </row>
    <row r="1262" ht="12.75">
      <c r="A1262" s="82"/>
    </row>
    <row r="1263" ht="12.75">
      <c r="A1263" s="82"/>
    </row>
    <row r="1264" ht="12.75">
      <c r="A1264" s="82"/>
    </row>
    <row r="1265" ht="12.75">
      <c r="A1265" s="82"/>
    </row>
    <row r="1266" ht="12.75">
      <c r="A1266" s="82"/>
    </row>
    <row r="1267" ht="12.75">
      <c r="A1267" s="82"/>
    </row>
    <row r="1268" ht="12.75">
      <c r="A1268" s="82"/>
    </row>
    <row r="1269" ht="12.75">
      <c r="A1269" s="82"/>
    </row>
    <row r="1270" ht="12.75">
      <c r="A1270" s="82"/>
    </row>
    <row r="1271" ht="12.75">
      <c r="A1271" s="82"/>
    </row>
    <row r="1272" ht="12.75">
      <c r="A1272" s="82"/>
    </row>
    <row r="1273" ht="12.75">
      <c r="A1273" s="82"/>
    </row>
    <row r="1274" ht="12.75">
      <c r="A1274" s="82"/>
    </row>
    <row r="1275" ht="12.75">
      <c r="A1275" s="82"/>
    </row>
    <row r="1276" ht="12.75">
      <c r="A1276" s="82"/>
    </row>
    <row r="1277" ht="12.75">
      <c r="A1277" s="82"/>
    </row>
    <row r="1278" ht="12.75">
      <c r="A1278" s="82"/>
    </row>
    <row r="1279" ht="12.75">
      <c r="A1279" s="82"/>
    </row>
    <row r="1280" ht="12.75">
      <c r="A1280" s="82"/>
    </row>
    <row r="1281" ht="12.75">
      <c r="A1281" s="82"/>
    </row>
    <row r="1282" ht="12.75">
      <c r="A1282" s="82"/>
    </row>
    <row r="1283" ht="12.75">
      <c r="A1283" s="82"/>
    </row>
    <row r="1284" ht="12.75">
      <c r="A1284" s="82"/>
    </row>
    <row r="1285" ht="12.75">
      <c r="A1285" s="82"/>
    </row>
    <row r="1286" ht="12.75">
      <c r="A1286" s="82"/>
    </row>
    <row r="1287" ht="12.75">
      <c r="A1287" s="82"/>
    </row>
    <row r="1288" ht="12.75">
      <c r="A1288" s="82"/>
    </row>
    <row r="1289" ht="12.75">
      <c r="A1289" s="82"/>
    </row>
    <row r="1290" ht="12.75">
      <c r="A1290" s="82"/>
    </row>
    <row r="1291" ht="12.75">
      <c r="A1291" s="82"/>
    </row>
    <row r="1292" ht="12.75">
      <c r="A1292" s="82"/>
    </row>
    <row r="1293" ht="12.75">
      <c r="A1293" s="82"/>
    </row>
    <row r="1294" ht="12.75">
      <c r="A1294" s="82"/>
    </row>
    <row r="1295" ht="12.75">
      <c r="A1295" s="82"/>
    </row>
    <row r="1296" ht="12.75">
      <c r="A1296" s="82"/>
    </row>
    <row r="1297" ht="12.75">
      <c r="A1297" s="82"/>
    </row>
    <row r="1298" ht="12.75">
      <c r="A1298" s="82"/>
    </row>
    <row r="1299" ht="12.75">
      <c r="A1299" s="82"/>
    </row>
    <row r="1300" ht="12.75">
      <c r="A1300" s="82"/>
    </row>
    <row r="1301" ht="12.75">
      <c r="A1301" s="82"/>
    </row>
    <row r="1302" ht="12.75">
      <c r="A1302" s="82"/>
    </row>
    <row r="1303" ht="12.75">
      <c r="A1303" s="82"/>
    </row>
    <row r="1304" ht="12.75">
      <c r="A1304" s="82"/>
    </row>
    <row r="1305" ht="12.75">
      <c r="A1305" s="82"/>
    </row>
    <row r="1306" ht="12.75">
      <c r="A1306" s="82"/>
    </row>
    <row r="1307" ht="12.75">
      <c r="A1307" s="82"/>
    </row>
    <row r="1308" ht="12.75">
      <c r="A1308" s="82"/>
    </row>
    <row r="1309" ht="12.75">
      <c r="A1309" s="82"/>
    </row>
    <row r="1310" ht="12.75">
      <c r="A1310" s="82"/>
    </row>
    <row r="1311" ht="12.75">
      <c r="A1311" s="82"/>
    </row>
    <row r="1312" ht="12.75">
      <c r="A1312" s="82"/>
    </row>
    <row r="1313" ht="12.75">
      <c r="A1313" s="82"/>
    </row>
    <row r="1314" ht="12.75">
      <c r="A1314" s="82"/>
    </row>
    <row r="1315" ht="12.75">
      <c r="A1315" s="82"/>
    </row>
    <row r="1316" ht="12.75">
      <c r="A1316" s="82"/>
    </row>
    <row r="1317" ht="12.75">
      <c r="A1317" s="82"/>
    </row>
    <row r="1318" ht="12.75">
      <c r="A1318" s="82"/>
    </row>
    <row r="1319" ht="12.75">
      <c r="A1319" s="82"/>
    </row>
    <row r="1320" ht="12.75">
      <c r="A1320" s="82"/>
    </row>
    <row r="1321" ht="12.75">
      <c r="A1321" s="82"/>
    </row>
    <row r="1322" ht="12.75">
      <c r="A1322" s="82"/>
    </row>
    <row r="1323" ht="12.75">
      <c r="A1323" s="82"/>
    </row>
    <row r="1324" ht="12.75">
      <c r="A1324" s="82"/>
    </row>
    <row r="1325" ht="12.75">
      <c r="A1325" s="82"/>
    </row>
    <row r="1326" ht="12.75">
      <c r="A1326" s="82"/>
    </row>
    <row r="1327" ht="12.75">
      <c r="A1327" s="82"/>
    </row>
    <row r="1328" ht="12.75">
      <c r="A1328" s="82"/>
    </row>
    <row r="1329" ht="12.75">
      <c r="A1329" s="82"/>
    </row>
    <row r="1330" ht="12.75">
      <c r="A1330" s="82"/>
    </row>
    <row r="1331" ht="12.75">
      <c r="A1331" s="82"/>
    </row>
    <row r="1332" ht="12.75">
      <c r="A1332" s="82"/>
    </row>
    <row r="1333" ht="12.75">
      <c r="A1333" s="82"/>
    </row>
    <row r="1334" ht="12.75">
      <c r="A1334" s="82"/>
    </row>
    <row r="1335" ht="12.75">
      <c r="A1335" s="82"/>
    </row>
    <row r="1336" ht="12.75">
      <c r="A1336" s="82"/>
    </row>
    <row r="1337" ht="12.75">
      <c r="A1337" s="82"/>
    </row>
    <row r="1338" ht="12.75">
      <c r="A1338" s="82"/>
    </row>
    <row r="1339" ht="12.75">
      <c r="A1339" s="82"/>
    </row>
    <row r="1340" ht="12.75">
      <c r="A1340" s="82"/>
    </row>
    <row r="1341" ht="12.75">
      <c r="A1341" s="82"/>
    </row>
    <row r="1342" ht="12.75">
      <c r="A1342" s="82"/>
    </row>
    <row r="1343" ht="12.75">
      <c r="A1343" s="82"/>
    </row>
    <row r="1344" ht="12.75">
      <c r="A1344" s="82"/>
    </row>
    <row r="1345" ht="12.75">
      <c r="A1345" s="82"/>
    </row>
    <row r="1346" ht="12.75">
      <c r="A1346" s="82"/>
    </row>
    <row r="1347" ht="12.75">
      <c r="A1347" s="82"/>
    </row>
    <row r="1348" ht="12.75">
      <c r="A1348" s="82"/>
    </row>
    <row r="1349" ht="12.75">
      <c r="A1349" s="82"/>
    </row>
    <row r="1350" ht="12.75">
      <c r="A1350" s="82"/>
    </row>
    <row r="1351" ht="12.75">
      <c r="A1351" s="82"/>
    </row>
    <row r="1352" ht="12.75">
      <c r="A1352" s="82"/>
    </row>
    <row r="1353" ht="12.75">
      <c r="A1353" s="82"/>
    </row>
    <row r="1354" ht="12.75">
      <c r="A1354" s="82"/>
    </row>
    <row r="1355" ht="12.75">
      <c r="A1355" s="82"/>
    </row>
    <row r="1356" ht="12.75">
      <c r="A1356" s="82"/>
    </row>
    <row r="1357" ht="12.75">
      <c r="A1357" s="82"/>
    </row>
    <row r="1358" ht="12.75">
      <c r="A1358" s="82"/>
    </row>
    <row r="1359" ht="12.75">
      <c r="A1359" s="82"/>
    </row>
    <row r="1360" ht="12.75">
      <c r="A1360" s="82"/>
    </row>
    <row r="1361" ht="12.75">
      <c r="A1361" s="82"/>
    </row>
    <row r="1362" ht="12.75">
      <c r="A1362" s="82"/>
    </row>
    <row r="1363" ht="12.75">
      <c r="A1363" s="82"/>
    </row>
    <row r="1364" ht="12.75">
      <c r="A1364" s="82"/>
    </row>
    <row r="1365" ht="12.75">
      <c r="A1365" s="82"/>
    </row>
    <row r="1366" ht="12.75">
      <c r="A1366" s="82"/>
    </row>
    <row r="1367" ht="12.75">
      <c r="A1367" s="82"/>
    </row>
    <row r="1368" ht="12.75">
      <c r="A1368" s="82"/>
    </row>
    <row r="1369" ht="12.75">
      <c r="A1369" s="82"/>
    </row>
    <row r="1370" ht="12.75">
      <c r="A1370" s="82"/>
    </row>
    <row r="1371" ht="12.75">
      <c r="A1371" s="82"/>
    </row>
    <row r="1372" ht="12.75">
      <c r="A1372" s="82"/>
    </row>
    <row r="1373" ht="12.75">
      <c r="A1373" s="82"/>
    </row>
    <row r="1374" ht="12.75">
      <c r="A1374" s="82"/>
    </row>
    <row r="1375" ht="12.75">
      <c r="A1375" s="82"/>
    </row>
    <row r="1376" ht="12.75">
      <c r="A1376" s="82"/>
    </row>
    <row r="1377" ht="12.75">
      <c r="A1377" s="82"/>
    </row>
    <row r="1378" ht="12.75">
      <c r="A1378" s="82"/>
    </row>
    <row r="1379" ht="12.75">
      <c r="A1379" s="82"/>
    </row>
    <row r="1380" ht="12.75">
      <c r="A1380" s="82"/>
    </row>
    <row r="1381" ht="12.75">
      <c r="A1381" s="82"/>
    </row>
    <row r="1382" ht="12.75">
      <c r="A1382" s="82"/>
    </row>
    <row r="1383" ht="12.75">
      <c r="A1383" s="82"/>
    </row>
    <row r="1384" ht="12.75">
      <c r="A1384" s="82"/>
    </row>
    <row r="1385" ht="12.75">
      <c r="A1385" s="82"/>
    </row>
    <row r="1386" ht="12.75">
      <c r="A1386" s="82"/>
    </row>
    <row r="1387" ht="12.75">
      <c r="A1387" s="82"/>
    </row>
    <row r="1388" ht="12.75">
      <c r="A1388" s="82"/>
    </row>
    <row r="1389" ht="12.75">
      <c r="A1389" s="82"/>
    </row>
    <row r="1390" ht="12.75">
      <c r="A1390" s="82"/>
    </row>
    <row r="1391" ht="12.75">
      <c r="A1391" s="82"/>
    </row>
    <row r="1392" ht="12.75">
      <c r="A1392" s="82"/>
    </row>
    <row r="1393" ht="12.75">
      <c r="A1393" s="82"/>
    </row>
    <row r="1394" ht="12.75">
      <c r="A1394" s="82"/>
    </row>
    <row r="1395" ht="12.75">
      <c r="A1395" s="82"/>
    </row>
    <row r="1396" ht="12.75">
      <c r="A1396" s="82"/>
    </row>
    <row r="1397" ht="12.75">
      <c r="A1397" s="82"/>
    </row>
    <row r="1398" ht="12.75">
      <c r="A1398" s="82"/>
    </row>
    <row r="1399" ht="12.75">
      <c r="A1399" s="82"/>
    </row>
    <row r="1400" ht="12.75">
      <c r="A1400" s="82"/>
    </row>
    <row r="1401" ht="12.75">
      <c r="A1401" s="82"/>
    </row>
    <row r="1402" ht="12.75">
      <c r="A1402" s="82"/>
    </row>
    <row r="1403" ht="12.75">
      <c r="A1403" s="82"/>
    </row>
    <row r="1404" ht="12.75">
      <c r="A1404" s="82"/>
    </row>
    <row r="1405" ht="12.75">
      <c r="A1405" s="82"/>
    </row>
    <row r="1406" ht="12.75">
      <c r="A1406" s="82"/>
    </row>
    <row r="1407" ht="12.75">
      <c r="A1407" s="82"/>
    </row>
    <row r="1408" ht="12.75">
      <c r="A1408" s="82"/>
    </row>
    <row r="1409" ht="12.75">
      <c r="A1409" s="82"/>
    </row>
    <row r="1410" ht="12.75">
      <c r="A1410" s="82"/>
    </row>
    <row r="1411" ht="12.75">
      <c r="A1411" s="82"/>
    </row>
    <row r="1412" ht="12.75">
      <c r="A1412" s="82"/>
    </row>
    <row r="1413" ht="12.75">
      <c r="A1413" s="82"/>
    </row>
    <row r="1414" ht="12.75">
      <c r="A1414" s="82"/>
    </row>
    <row r="1415" ht="12.75">
      <c r="A1415" s="82"/>
    </row>
    <row r="1416" ht="12.75">
      <c r="A1416" s="82"/>
    </row>
    <row r="1417" ht="12.75">
      <c r="A1417" s="82"/>
    </row>
    <row r="1418" ht="12.75">
      <c r="A1418" s="82"/>
    </row>
    <row r="1419" ht="12.75">
      <c r="A1419" s="82"/>
    </row>
    <row r="1420" ht="12.75">
      <c r="A1420" s="82"/>
    </row>
    <row r="1421" ht="12.75">
      <c r="A1421" s="82"/>
    </row>
    <row r="1422" ht="12.75">
      <c r="A1422" s="82"/>
    </row>
    <row r="1423" ht="12.75">
      <c r="A1423" s="82"/>
    </row>
    <row r="1424" ht="12.75">
      <c r="A1424" s="82"/>
    </row>
    <row r="1425" ht="12.75">
      <c r="A1425" s="82"/>
    </row>
    <row r="1426" ht="12.75">
      <c r="A1426" s="82"/>
    </row>
    <row r="1427" ht="12.75">
      <c r="A1427" s="82"/>
    </row>
    <row r="1428" ht="12.75">
      <c r="A1428" s="82"/>
    </row>
    <row r="1429" ht="12.75">
      <c r="A1429" s="82"/>
    </row>
    <row r="1430" ht="12.75">
      <c r="A1430" s="82"/>
    </row>
    <row r="1431" ht="12.75">
      <c r="A1431" s="82"/>
    </row>
    <row r="1432" ht="12.75">
      <c r="A1432" s="82"/>
    </row>
    <row r="1433" ht="12.75">
      <c r="A1433" s="82"/>
    </row>
    <row r="1434" ht="12.75">
      <c r="A1434" s="82"/>
    </row>
    <row r="1435" ht="12.75">
      <c r="A1435" s="82"/>
    </row>
    <row r="1436" ht="12.75">
      <c r="A1436" s="82"/>
    </row>
    <row r="1437" ht="12.75">
      <c r="A1437" s="82"/>
    </row>
    <row r="1438" ht="12.75">
      <c r="A1438" s="82"/>
    </row>
    <row r="1439" ht="12.75">
      <c r="A1439" s="82"/>
    </row>
    <row r="1440" ht="12.75">
      <c r="A1440" s="82"/>
    </row>
    <row r="1441" ht="12.75">
      <c r="A1441" s="82"/>
    </row>
    <row r="1442" ht="12.75">
      <c r="A1442" s="82"/>
    </row>
    <row r="1443" ht="12.75">
      <c r="A1443" s="82"/>
    </row>
    <row r="1444" ht="12.75">
      <c r="A1444" s="82"/>
    </row>
    <row r="1445" ht="12.75">
      <c r="A1445" s="82"/>
    </row>
    <row r="1446" ht="12.75">
      <c r="A1446" s="82"/>
    </row>
    <row r="1447" ht="12.75">
      <c r="A1447" s="82"/>
    </row>
    <row r="1448" ht="12.75">
      <c r="A1448" s="82"/>
    </row>
    <row r="1449" ht="12.75">
      <c r="A1449" s="82"/>
    </row>
    <row r="1450" ht="12.75">
      <c r="A1450" s="82"/>
    </row>
    <row r="1451" ht="12.75">
      <c r="A1451" s="82"/>
    </row>
    <row r="1452" ht="12.75">
      <c r="A1452" s="82"/>
    </row>
    <row r="1453" ht="12.75">
      <c r="A1453" s="82"/>
    </row>
    <row r="1454" ht="12.75">
      <c r="A1454" s="82"/>
    </row>
    <row r="1455" ht="12.75">
      <c r="A1455" s="82"/>
    </row>
    <row r="1456" ht="12.75">
      <c r="A1456" s="82"/>
    </row>
    <row r="1457" ht="12.75">
      <c r="A1457" s="82"/>
    </row>
    <row r="1458" ht="12.75">
      <c r="A1458" s="82"/>
    </row>
    <row r="1459" ht="12.75">
      <c r="A1459" s="82"/>
    </row>
    <row r="1460" ht="12.75">
      <c r="A1460" s="82"/>
    </row>
    <row r="1461" ht="12.75">
      <c r="A1461" s="82"/>
    </row>
    <row r="1462" ht="12.75">
      <c r="A1462" s="82"/>
    </row>
    <row r="1463" ht="12.75">
      <c r="A1463" s="82"/>
    </row>
    <row r="1464" ht="12.75">
      <c r="A1464" s="82"/>
    </row>
    <row r="1465" ht="12.75">
      <c r="A1465" s="82"/>
    </row>
    <row r="1466" ht="12.75">
      <c r="A1466" s="82"/>
    </row>
    <row r="1467" ht="12.75">
      <c r="A1467" s="82"/>
    </row>
    <row r="1468" ht="12.75">
      <c r="A1468" s="82"/>
    </row>
    <row r="1469" ht="12.75">
      <c r="A1469" s="82"/>
    </row>
    <row r="1470" ht="12.75">
      <c r="A1470" s="82"/>
    </row>
    <row r="1471" ht="12.75">
      <c r="A1471" s="82"/>
    </row>
    <row r="1472" ht="12.75">
      <c r="A1472" s="82"/>
    </row>
    <row r="1473" ht="12.75">
      <c r="A1473" s="82"/>
    </row>
    <row r="1474" ht="12.75">
      <c r="A1474" s="82"/>
    </row>
    <row r="1475" ht="12.75">
      <c r="A1475" s="82"/>
    </row>
    <row r="1476" ht="12.75">
      <c r="A1476" s="82"/>
    </row>
    <row r="1477" ht="12.75">
      <c r="A1477" s="82"/>
    </row>
    <row r="1478" ht="12.75">
      <c r="A1478" s="82"/>
    </row>
    <row r="1479" ht="12.75">
      <c r="A1479" s="82"/>
    </row>
    <row r="1480" ht="12.75">
      <c r="A1480" s="82"/>
    </row>
    <row r="1481" ht="12.75">
      <c r="A1481" s="82"/>
    </row>
    <row r="1482" ht="12.75">
      <c r="A1482" s="82"/>
    </row>
    <row r="1483" ht="12.75">
      <c r="A1483" s="82"/>
    </row>
    <row r="1484" ht="12.75">
      <c r="A1484" s="82"/>
    </row>
    <row r="1485" ht="12.75">
      <c r="A1485" s="82"/>
    </row>
    <row r="1486" ht="12.75">
      <c r="A1486" s="82"/>
    </row>
    <row r="1487" ht="12.75">
      <c r="A1487" s="82"/>
    </row>
    <row r="1488" ht="12.75">
      <c r="A1488" s="82"/>
    </row>
    <row r="1489" ht="12.75">
      <c r="A1489" s="82"/>
    </row>
    <row r="1490" ht="12.75">
      <c r="A1490" s="82"/>
    </row>
    <row r="1491" ht="12.75">
      <c r="A1491" s="82"/>
    </row>
    <row r="1492" ht="12.75">
      <c r="A1492" s="82"/>
    </row>
    <row r="1493" ht="12.75">
      <c r="A1493" s="82"/>
    </row>
    <row r="1494" ht="12.75">
      <c r="A1494" s="82"/>
    </row>
    <row r="1495" ht="12.75">
      <c r="A1495" s="82"/>
    </row>
    <row r="1496" ht="12.75">
      <c r="A1496" s="82"/>
    </row>
    <row r="1497" ht="12.75">
      <c r="A1497" s="82"/>
    </row>
    <row r="1498" ht="12.75">
      <c r="A1498" s="82"/>
    </row>
    <row r="1499" ht="12.75">
      <c r="A1499" s="82"/>
    </row>
    <row r="1500" ht="12.75">
      <c r="A1500" s="82"/>
    </row>
    <row r="1501" ht="12.75">
      <c r="A1501" s="82"/>
    </row>
    <row r="1502" ht="12.75">
      <c r="A1502" s="82"/>
    </row>
    <row r="1503" ht="12.75">
      <c r="A1503" s="82"/>
    </row>
    <row r="1504" ht="12.75">
      <c r="A1504" s="82"/>
    </row>
    <row r="1505" ht="12.75">
      <c r="A1505" s="82"/>
    </row>
    <row r="1506" ht="12.75">
      <c r="A1506" s="82"/>
    </row>
    <row r="1507" ht="12.75">
      <c r="A1507" s="82"/>
    </row>
    <row r="1508" ht="12.75">
      <c r="A1508" s="82"/>
    </row>
    <row r="1509" ht="12.75">
      <c r="A1509" s="82"/>
    </row>
    <row r="1510" ht="12.75">
      <c r="A1510" s="82"/>
    </row>
    <row r="1511" ht="12.75">
      <c r="A1511" s="82"/>
    </row>
    <row r="1512" ht="12.75">
      <c r="A1512" s="82"/>
    </row>
    <row r="1513" ht="12.75">
      <c r="A1513" s="82"/>
    </row>
    <row r="1514" ht="12.75">
      <c r="A1514" s="82"/>
    </row>
    <row r="1515" ht="12.75">
      <c r="A1515" s="82"/>
    </row>
    <row r="1516" ht="12.75">
      <c r="A1516" s="82"/>
    </row>
    <row r="1517" ht="12.75">
      <c r="A1517" s="82"/>
    </row>
    <row r="1518" ht="12.75">
      <c r="A1518" s="82"/>
    </row>
    <row r="1519" ht="12.75">
      <c r="A1519" s="82"/>
    </row>
    <row r="1520" ht="12.75">
      <c r="A1520" s="82"/>
    </row>
    <row r="1521" ht="12.75">
      <c r="A1521" s="82"/>
    </row>
    <row r="1522" ht="12.75">
      <c r="A1522" s="82"/>
    </row>
    <row r="1523" ht="12.75">
      <c r="A1523" s="82"/>
    </row>
    <row r="1524" ht="12.75">
      <c r="A1524" s="82"/>
    </row>
    <row r="1525" ht="12.75">
      <c r="A1525" s="82"/>
    </row>
    <row r="1526" ht="12.75">
      <c r="A1526" s="82"/>
    </row>
    <row r="1527" ht="12.75">
      <c r="A1527" s="82"/>
    </row>
    <row r="1528" ht="12.75">
      <c r="A1528" s="82"/>
    </row>
    <row r="1529" ht="12.75">
      <c r="A1529" s="82"/>
    </row>
    <row r="1530" ht="12.75">
      <c r="A1530" s="82"/>
    </row>
    <row r="1531" ht="12.75">
      <c r="A1531" s="82"/>
    </row>
    <row r="1532" ht="12.75">
      <c r="A1532" s="82"/>
    </row>
    <row r="1533" ht="12.75">
      <c r="A1533" s="82"/>
    </row>
    <row r="1534" ht="12.75">
      <c r="A1534" s="82"/>
    </row>
    <row r="1535" ht="12.75">
      <c r="A1535" s="82"/>
    </row>
    <row r="1536" ht="12.75">
      <c r="A1536" s="82"/>
    </row>
    <row r="1537" ht="12.75">
      <c r="A1537" s="82"/>
    </row>
    <row r="1538" ht="12.75">
      <c r="A1538" s="82"/>
    </row>
    <row r="1539" ht="12.75">
      <c r="A1539" s="82"/>
    </row>
    <row r="1540" ht="12.75">
      <c r="A1540" s="82"/>
    </row>
    <row r="1541" ht="12.75">
      <c r="A1541" s="82"/>
    </row>
    <row r="1542" ht="12.75">
      <c r="A1542" s="82"/>
    </row>
    <row r="1543" ht="12.75">
      <c r="A1543" s="82"/>
    </row>
    <row r="1544" ht="12.75">
      <c r="A1544" s="82"/>
    </row>
    <row r="1545" ht="12.75">
      <c r="A1545" s="82"/>
    </row>
    <row r="1546" ht="12.75">
      <c r="A1546" s="82"/>
    </row>
    <row r="1547" ht="12.75">
      <c r="A1547" s="82"/>
    </row>
    <row r="1548" ht="12.75">
      <c r="A1548" s="82"/>
    </row>
    <row r="1549" ht="12.75">
      <c r="A1549" s="82"/>
    </row>
    <row r="1550" ht="12.75">
      <c r="A1550" s="82"/>
    </row>
    <row r="1551" ht="12.75">
      <c r="A1551" s="82"/>
    </row>
    <row r="1552" ht="12.75">
      <c r="A1552" s="82"/>
    </row>
    <row r="1553" ht="12.75">
      <c r="A1553" s="82"/>
    </row>
    <row r="1554" ht="12.75">
      <c r="A1554" s="82"/>
    </row>
    <row r="1555" ht="12.75">
      <c r="A1555" s="82"/>
    </row>
    <row r="1556" ht="12.75">
      <c r="A1556" s="82"/>
    </row>
    <row r="1557" ht="12.75">
      <c r="A1557" s="82"/>
    </row>
    <row r="1558" ht="12.75">
      <c r="A1558" s="82"/>
    </row>
    <row r="1559" ht="12.75">
      <c r="A1559" s="82"/>
    </row>
    <row r="1560" ht="12.75">
      <c r="A1560" s="82"/>
    </row>
    <row r="1561" ht="12.75">
      <c r="A1561" s="82"/>
    </row>
    <row r="1562" ht="12.75">
      <c r="A1562" s="82"/>
    </row>
    <row r="1563" ht="12.75">
      <c r="A1563" s="82"/>
    </row>
    <row r="1564" ht="12.75">
      <c r="A1564" s="82"/>
    </row>
    <row r="1565" ht="12.75">
      <c r="A1565" s="82"/>
    </row>
    <row r="1566" ht="12.75">
      <c r="A1566" s="82"/>
    </row>
    <row r="1567" ht="12.75">
      <c r="A1567" s="82"/>
    </row>
    <row r="1568" ht="12.75">
      <c r="A1568" s="82"/>
    </row>
    <row r="1569" ht="12.75">
      <c r="A1569" s="82"/>
    </row>
    <row r="1570" ht="12.75">
      <c r="A1570" s="82"/>
    </row>
    <row r="1571" ht="12.75">
      <c r="A1571" s="82"/>
    </row>
    <row r="1572" ht="12.75">
      <c r="A1572" s="82"/>
    </row>
    <row r="1573" ht="12.75">
      <c r="A1573" s="82"/>
    </row>
    <row r="1574" ht="12.75">
      <c r="A1574" s="82"/>
    </row>
    <row r="1575" ht="12.75">
      <c r="A1575" s="82"/>
    </row>
    <row r="1576" ht="12.75">
      <c r="A1576" s="82"/>
    </row>
    <row r="1577" ht="12.75">
      <c r="A1577" s="82"/>
    </row>
    <row r="1578" ht="12.75">
      <c r="A1578" s="82"/>
    </row>
    <row r="1579" ht="12.75">
      <c r="A1579" s="82"/>
    </row>
    <row r="1580" ht="12.75">
      <c r="A1580" s="82"/>
    </row>
    <row r="1581" ht="12.75">
      <c r="A1581" s="82"/>
    </row>
    <row r="1582" ht="12.75">
      <c r="A1582" s="82"/>
    </row>
    <row r="1583" ht="12.75">
      <c r="A1583" s="82"/>
    </row>
    <row r="1584" ht="12.75">
      <c r="A1584" s="82"/>
    </row>
    <row r="1585" ht="12.75">
      <c r="A1585" s="82"/>
    </row>
    <row r="1586" ht="12.75">
      <c r="A1586" s="82"/>
    </row>
    <row r="1587" ht="12.75">
      <c r="A1587" s="82"/>
    </row>
    <row r="1588" ht="12.75">
      <c r="A1588" s="82"/>
    </row>
    <row r="1589" ht="12.75">
      <c r="A1589" s="82"/>
    </row>
    <row r="1590" ht="12.75">
      <c r="A1590" s="82"/>
    </row>
    <row r="1591" ht="12.75">
      <c r="A1591" s="82"/>
    </row>
    <row r="1592" ht="12.75">
      <c r="A1592" s="82"/>
    </row>
    <row r="1593" ht="12.75">
      <c r="A1593" s="82"/>
    </row>
    <row r="1594" ht="12.75">
      <c r="A1594" s="82"/>
    </row>
    <row r="1595" ht="12.75">
      <c r="A1595" s="82"/>
    </row>
    <row r="1596" ht="12.75">
      <c r="A1596" s="82"/>
    </row>
    <row r="1597" ht="12.75">
      <c r="A1597" s="82"/>
    </row>
    <row r="1598" ht="12.75">
      <c r="A1598" s="82"/>
    </row>
    <row r="1599" ht="12.75">
      <c r="A1599" s="82"/>
    </row>
    <row r="1600" ht="12.75">
      <c r="A1600" s="82"/>
    </row>
    <row r="1601" ht="12.75">
      <c r="A1601" s="82"/>
    </row>
    <row r="1602" ht="12.75">
      <c r="A1602" s="82"/>
    </row>
    <row r="1603" ht="12.75">
      <c r="A1603" s="82"/>
    </row>
    <row r="1604" ht="12.75">
      <c r="A1604" s="82"/>
    </row>
    <row r="1605" ht="12.75">
      <c r="A1605" s="82"/>
    </row>
    <row r="1606" ht="12.75">
      <c r="A1606" s="82"/>
    </row>
    <row r="1607" ht="12.75">
      <c r="A1607" s="82"/>
    </row>
    <row r="1608" ht="12.75">
      <c r="A1608" s="82"/>
    </row>
    <row r="1609" ht="12.75">
      <c r="A1609" s="82"/>
    </row>
    <row r="1610" ht="12.75">
      <c r="A1610" s="82"/>
    </row>
    <row r="1611" ht="12.75">
      <c r="A1611" s="82"/>
    </row>
    <row r="1612" ht="12.75">
      <c r="A1612" s="82"/>
    </row>
    <row r="1613" ht="12.75">
      <c r="A1613" s="82"/>
    </row>
    <row r="1614" ht="12.75">
      <c r="A1614" s="82"/>
    </row>
    <row r="1615" ht="12.75">
      <c r="A1615" s="82"/>
    </row>
    <row r="1616" ht="12.75">
      <c r="A1616" s="82"/>
    </row>
    <row r="1617" ht="12.75">
      <c r="A1617" s="82"/>
    </row>
    <row r="1618" ht="12.75">
      <c r="A1618" s="82"/>
    </row>
    <row r="1619" ht="12.75">
      <c r="A1619" s="82"/>
    </row>
    <row r="1620" ht="12.75">
      <c r="A1620" s="82"/>
    </row>
    <row r="1621" ht="12.75">
      <c r="A1621" s="82"/>
    </row>
    <row r="1622" ht="12.75">
      <c r="A1622" s="82"/>
    </row>
    <row r="1623" ht="12.75">
      <c r="A1623" s="82"/>
    </row>
    <row r="1624" ht="12.75">
      <c r="A1624" s="82"/>
    </row>
    <row r="1625" ht="12.75">
      <c r="A1625" s="82"/>
    </row>
    <row r="1626" ht="12.75">
      <c r="A1626" s="82"/>
    </row>
    <row r="1627" ht="12.75">
      <c r="A1627" s="82"/>
    </row>
    <row r="1628" ht="12.75">
      <c r="A1628" s="82"/>
    </row>
    <row r="1629" ht="12.75">
      <c r="A1629" s="82"/>
    </row>
    <row r="1630" ht="12.75">
      <c r="A1630" s="82"/>
    </row>
    <row r="1631" ht="12.75">
      <c r="A1631" s="82"/>
    </row>
    <row r="1632" ht="12.75">
      <c r="A1632" s="82"/>
    </row>
    <row r="1633" ht="12.75">
      <c r="A1633" s="82"/>
    </row>
    <row r="1634" ht="12.75">
      <c r="A1634" s="82"/>
    </row>
    <row r="1635" ht="12.75">
      <c r="A1635" s="82"/>
    </row>
    <row r="1636" ht="12.75">
      <c r="A1636" s="82"/>
    </row>
    <row r="1637" ht="12.75">
      <c r="A1637" s="82"/>
    </row>
    <row r="1638" ht="12.75">
      <c r="A1638" s="82"/>
    </row>
    <row r="1639" ht="12.75">
      <c r="A1639" s="82"/>
    </row>
    <row r="1640" ht="12.75">
      <c r="A1640" s="82"/>
    </row>
    <row r="1641" ht="12.75">
      <c r="A1641" s="82"/>
    </row>
    <row r="1642" ht="12.75">
      <c r="A1642" s="82"/>
    </row>
    <row r="1643" ht="12.75">
      <c r="A1643" s="82"/>
    </row>
    <row r="1644" ht="12.75">
      <c r="A1644" s="82"/>
    </row>
    <row r="1645" ht="12.75">
      <c r="A1645" s="82"/>
    </row>
    <row r="1646" ht="12.75">
      <c r="A1646" s="82"/>
    </row>
    <row r="1647" ht="12.75">
      <c r="A1647" s="82"/>
    </row>
    <row r="1648" ht="12.75">
      <c r="A1648" s="82"/>
    </row>
    <row r="1649" ht="12.75">
      <c r="A1649" s="82"/>
    </row>
    <row r="1650" ht="12.75">
      <c r="A1650" s="82"/>
    </row>
    <row r="1651" ht="12.75">
      <c r="A1651" s="82"/>
    </row>
    <row r="1652" ht="12.75">
      <c r="A1652" s="82"/>
    </row>
    <row r="1653" ht="12.75">
      <c r="A1653" s="82"/>
    </row>
    <row r="1654" ht="12.75">
      <c r="A1654" s="82"/>
    </row>
    <row r="1655" ht="12.75">
      <c r="A1655" s="82"/>
    </row>
    <row r="1656" ht="12.75">
      <c r="A1656" s="82"/>
    </row>
    <row r="1657" ht="12.75">
      <c r="A1657" s="82"/>
    </row>
    <row r="1658" ht="12.75">
      <c r="A1658" s="82"/>
    </row>
    <row r="1659" ht="12.75">
      <c r="A1659" s="82"/>
    </row>
    <row r="1660" ht="12.75">
      <c r="A1660" s="82"/>
    </row>
    <row r="1661" ht="12.75">
      <c r="A1661" s="82"/>
    </row>
    <row r="1662" ht="12.75">
      <c r="A1662" s="82"/>
    </row>
    <row r="1663" ht="12.75">
      <c r="A1663" s="82"/>
    </row>
    <row r="1664" ht="12.75">
      <c r="A1664" s="82"/>
    </row>
    <row r="1665" ht="12.75">
      <c r="A1665" s="82"/>
    </row>
    <row r="1666" ht="12.75">
      <c r="A1666" s="82"/>
    </row>
    <row r="1667" ht="12.75">
      <c r="A1667" s="82"/>
    </row>
    <row r="1668" ht="12.75">
      <c r="A1668" s="82"/>
    </row>
    <row r="1669" ht="12.75">
      <c r="A1669" s="82"/>
    </row>
    <row r="1670" ht="12.75">
      <c r="A1670" s="82"/>
    </row>
    <row r="1671" ht="12.75">
      <c r="A1671" s="82"/>
    </row>
    <row r="1672" ht="12.75">
      <c r="A1672" s="82"/>
    </row>
    <row r="1673" ht="12.75">
      <c r="A1673" s="82"/>
    </row>
    <row r="1674" ht="12.75">
      <c r="A1674" s="82"/>
    </row>
    <row r="1675" ht="12.75">
      <c r="A1675" s="82"/>
    </row>
    <row r="1676" ht="12.75">
      <c r="A1676" s="82"/>
    </row>
    <row r="1677" ht="12.75">
      <c r="A1677" s="82"/>
    </row>
    <row r="1678" ht="12.75">
      <c r="A1678" s="82"/>
    </row>
    <row r="1679" ht="12.75">
      <c r="A1679" s="82"/>
    </row>
    <row r="1680" ht="12.75">
      <c r="A1680" s="82"/>
    </row>
    <row r="1681" ht="12.75">
      <c r="A1681" s="82"/>
    </row>
    <row r="1682" ht="12.75">
      <c r="A1682" s="82"/>
    </row>
    <row r="1683" ht="12.75">
      <c r="A1683" s="82"/>
    </row>
    <row r="1684" ht="12.75">
      <c r="A1684" s="82"/>
    </row>
    <row r="1685" ht="12.75">
      <c r="A1685" s="82"/>
    </row>
    <row r="1686" ht="12.75">
      <c r="A1686" s="82"/>
    </row>
    <row r="1687" ht="12.75">
      <c r="A1687" s="82"/>
    </row>
    <row r="1688" ht="12.75">
      <c r="A1688" s="82"/>
    </row>
    <row r="1689" ht="12.75">
      <c r="A1689" s="82"/>
    </row>
    <row r="1690" ht="12.75">
      <c r="A1690" s="82"/>
    </row>
    <row r="1691" ht="12.75">
      <c r="A1691" s="82"/>
    </row>
    <row r="1692" ht="12.75">
      <c r="A1692" s="82"/>
    </row>
    <row r="1693" ht="12.75">
      <c r="A1693" s="82"/>
    </row>
    <row r="1694" ht="12.75">
      <c r="A1694" s="82"/>
    </row>
    <row r="1695" ht="12.75">
      <c r="A1695" s="82"/>
    </row>
    <row r="1696" ht="12.75">
      <c r="A1696" s="82"/>
    </row>
    <row r="1697" ht="12.75">
      <c r="A1697" s="82"/>
    </row>
    <row r="1698" ht="12.75">
      <c r="A1698" s="82"/>
    </row>
    <row r="1699" ht="12.75">
      <c r="A1699" s="82"/>
    </row>
    <row r="1700" ht="12.75">
      <c r="A1700" s="82"/>
    </row>
    <row r="1701" ht="12.75">
      <c r="A1701" s="82"/>
    </row>
    <row r="1702" ht="12.75">
      <c r="A1702" s="82"/>
    </row>
    <row r="1703" ht="12.75">
      <c r="A1703" s="82"/>
    </row>
    <row r="1704" ht="12.75">
      <c r="A1704" s="82"/>
    </row>
    <row r="1705" ht="12.75">
      <c r="A1705" s="82"/>
    </row>
    <row r="1706" ht="12.75">
      <c r="A1706" s="82"/>
    </row>
    <row r="1707" ht="12.75">
      <c r="A1707" s="82"/>
    </row>
    <row r="1708" ht="12.75">
      <c r="A1708" s="82"/>
    </row>
    <row r="1709" ht="12.75">
      <c r="A1709" s="82"/>
    </row>
    <row r="1710" ht="12.75">
      <c r="A1710" s="82"/>
    </row>
    <row r="1711" ht="12.75">
      <c r="A1711" s="82"/>
    </row>
    <row r="1712" ht="12.75">
      <c r="A1712" s="82"/>
    </row>
    <row r="1713" ht="12.75">
      <c r="A1713" s="82"/>
    </row>
    <row r="1714" ht="12.75">
      <c r="A1714" s="82"/>
    </row>
    <row r="1715" ht="12.75">
      <c r="A1715" s="82"/>
    </row>
    <row r="1716" ht="12.75">
      <c r="A1716" s="82"/>
    </row>
    <row r="1717" ht="12.75">
      <c r="A1717" s="82"/>
    </row>
    <row r="1718" ht="12.75">
      <c r="A1718" s="82"/>
    </row>
    <row r="1719" ht="12.75">
      <c r="A1719" s="82"/>
    </row>
    <row r="1720" ht="12.75">
      <c r="A1720" s="82"/>
    </row>
    <row r="1721" ht="12.75">
      <c r="A1721" s="82"/>
    </row>
    <row r="1722" ht="12.75">
      <c r="A1722" s="82"/>
    </row>
    <row r="1723" ht="12.75">
      <c r="A1723" s="82"/>
    </row>
    <row r="1724" ht="12.75">
      <c r="A1724" s="82"/>
    </row>
    <row r="1725" ht="12.75">
      <c r="A1725" s="82"/>
    </row>
    <row r="1726" ht="12.75">
      <c r="A1726" s="82"/>
    </row>
    <row r="1727" ht="12.75">
      <c r="A1727" s="82"/>
    </row>
    <row r="1728" ht="12.75">
      <c r="A1728" s="82"/>
    </row>
    <row r="1729" ht="12.75">
      <c r="A1729" s="82"/>
    </row>
    <row r="1730" ht="12.75">
      <c r="A1730" s="82"/>
    </row>
    <row r="1731" ht="12.75">
      <c r="A1731" s="82"/>
    </row>
    <row r="1732" ht="12.75">
      <c r="A1732" s="82"/>
    </row>
    <row r="1733" ht="12.75">
      <c r="A1733" s="82"/>
    </row>
    <row r="1734" ht="12.75">
      <c r="A1734" s="82"/>
    </row>
    <row r="1735" ht="12.75">
      <c r="A1735" s="82"/>
    </row>
    <row r="1736" ht="12.75">
      <c r="A1736" s="82"/>
    </row>
    <row r="1737" ht="12.75">
      <c r="A1737" s="82"/>
    </row>
    <row r="1738" ht="12.75">
      <c r="A1738" s="82"/>
    </row>
    <row r="1739" ht="12.75">
      <c r="A1739" s="82"/>
    </row>
    <row r="1740" ht="12.75">
      <c r="A1740" s="82"/>
    </row>
    <row r="1741" ht="12.75">
      <c r="A1741" s="82"/>
    </row>
    <row r="1742" ht="12.75">
      <c r="A1742" s="82"/>
    </row>
    <row r="1743" ht="12.75">
      <c r="A1743" s="82"/>
    </row>
    <row r="1744" ht="12.75">
      <c r="A1744" s="82"/>
    </row>
    <row r="1745" ht="12.75">
      <c r="A1745" s="82"/>
    </row>
    <row r="1746" ht="12.75">
      <c r="A1746" s="82"/>
    </row>
    <row r="1747" ht="12.75">
      <c r="A1747" s="82"/>
    </row>
    <row r="1748" ht="12.75">
      <c r="A1748" s="82"/>
    </row>
    <row r="1749" ht="12.75">
      <c r="A1749" s="82"/>
    </row>
    <row r="1750" ht="12.75">
      <c r="A1750" s="82"/>
    </row>
    <row r="1751" ht="12.75">
      <c r="A1751" s="82"/>
    </row>
    <row r="1752" ht="12.75">
      <c r="A1752" s="82"/>
    </row>
    <row r="1753" ht="12.75">
      <c r="A1753" s="82"/>
    </row>
    <row r="1754" ht="12.75">
      <c r="A1754" s="82"/>
    </row>
    <row r="1755" ht="12.75">
      <c r="A1755" s="82"/>
    </row>
    <row r="1756" ht="12.75">
      <c r="A1756" s="82"/>
    </row>
    <row r="1757" ht="12.75">
      <c r="A1757" s="82"/>
    </row>
    <row r="1758" ht="12.75">
      <c r="A1758" s="82"/>
    </row>
    <row r="1759" ht="12.75">
      <c r="A1759" s="82"/>
    </row>
    <row r="1760" ht="12.75">
      <c r="A1760" s="82"/>
    </row>
    <row r="1761" ht="12.75">
      <c r="A1761" s="82"/>
    </row>
    <row r="1762" ht="12.75">
      <c r="A1762" s="82"/>
    </row>
    <row r="1763" ht="12.75">
      <c r="A1763" s="82"/>
    </row>
    <row r="1764" ht="12.75">
      <c r="A1764" s="82"/>
    </row>
    <row r="1765" ht="12.75">
      <c r="A1765" s="82"/>
    </row>
    <row r="1766" ht="12.75">
      <c r="A1766" s="82"/>
    </row>
    <row r="1767" ht="12.75">
      <c r="A1767" s="82"/>
    </row>
    <row r="1768" ht="12.75">
      <c r="A1768" s="82"/>
    </row>
    <row r="1769" ht="12.75">
      <c r="A1769" s="82"/>
    </row>
    <row r="1770" ht="12.75">
      <c r="A1770" s="82"/>
    </row>
    <row r="1771" ht="12.75">
      <c r="A1771" s="82"/>
    </row>
    <row r="1772" ht="12.75">
      <c r="A1772" s="82"/>
    </row>
    <row r="1773" ht="12.75">
      <c r="A1773" s="82"/>
    </row>
    <row r="1774" ht="12.75">
      <c r="A1774" s="82"/>
    </row>
    <row r="1775" ht="12.75">
      <c r="A1775" s="82"/>
    </row>
    <row r="1776" ht="12.75">
      <c r="A1776" s="82"/>
    </row>
    <row r="1777" ht="12.75">
      <c r="A1777" s="82"/>
    </row>
    <row r="1778" ht="12.75">
      <c r="A1778" s="82"/>
    </row>
    <row r="1779" ht="12.75">
      <c r="A1779" s="82"/>
    </row>
    <row r="1780" ht="12.75">
      <c r="A1780" s="82"/>
    </row>
    <row r="1781" ht="12.75">
      <c r="A1781" s="82"/>
    </row>
    <row r="1782" ht="12.75">
      <c r="A1782" s="82"/>
    </row>
    <row r="1783" ht="12.75">
      <c r="A1783" s="82"/>
    </row>
    <row r="1784" ht="12.75">
      <c r="A1784" s="82"/>
    </row>
    <row r="1785" ht="12.75">
      <c r="A1785" s="82"/>
    </row>
    <row r="1786" ht="12.75">
      <c r="A1786" s="82"/>
    </row>
    <row r="1787" ht="12.75">
      <c r="A1787" s="82"/>
    </row>
    <row r="1788" ht="12.75">
      <c r="A1788" s="82"/>
    </row>
    <row r="1789" ht="12.75">
      <c r="A1789" s="82"/>
    </row>
    <row r="1790" ht="12.75">
      <c r="A1790" s="82"/>
    </row>
    <row r="1791" ht="12.75">
      <c r="A1791" s="82"/>
    </row>
    <row r="1792" ht="12.75">
      <c r="A1792" s="82"/>
    </row>
    <row r="1793" ht="12.75">
      <c r="A1793" s="82"/>
    </row>
    <row r="1794" ht="12.75">
      <c r="A1794" s="82"/>
    </row>
    <row r="1795" ht="12.75">
      <c r="A1795" s="82"/>
    </row>
    <row r="1796" ht="12.75">
      <c r="A1796" s="82"/>
    </row>
    <row r="1797" ht="12.75">
      <c r="A1797" s="82"/>
    </row>
    <row r="1798" ht="12.75">
      <c r="A1798" s="82"/>
    </row>
    <row r="1799" ht="12.75">
      <c r="A1799" s="82"/>
    </row>
    <row r="1800" ht="12.75">
      <c r="A1800" s="82"/>
    </row>
    <row r="1801" ht="12.75">
      <c r="A1801" s="82"/>
    </row>
    <row r="1802" ht="12.75">
      <c r="A1802" s="82"/>
    </row>
    <row r="1803" ht="12.75">
      <c r="A1803" s="82"/>
    </row>
    <row r="1804" ht="12.75">
      <c r="A1804" s="82"/>
    </row>
    <row r="1805" ht="12.75">
      <c r="A1805" s="82"/>
    </row>
    <row r="1806" ht="12.75">
      <c r="A1806" s="82"/>
    </row>
    <row r="1807" ht="12.75">
      <c r="A1807" s="82"/>
    </row>
    <row r="1808" ht="12.75">
      <c r="A1808" s="82"/>
    </row>
    <row r="1809" ht="12.75">
      <c r="A1809" s="82"/>
    </row>
    <row r="1810" ht="12.75">
      <c r="A1810" s="82"/>
    </row>
    <row r="1811" ht="12.75">
      <c r="A1811" s="82"/>
    </row>
    <row r="1812" ht="12.75">
      <c r="A1812" s="82"/>
    </row>
    <row r="1813" ht="12.75">
      <c r="A1813" s="82"/>
    </row>
    <row r="1814" ht="12.75">
      <c r="A1814" s="82"/>
    </row>
    <row r="1815" ht="12.75">
      <c r="A1815" s="82"/>
    </row>
    <row r="1816" ht="12.75">
      <c r="A1816" s="82"/>
    </row>
    <row r="1817" ht="12.75">
      <c r="A1817" s="82"/>
    </row>
    <row r="1818" ht="12.75">
      <c r="A1818" s="82"/>
    </row>
    <row r="1819" ht="12.75">
      <c r="A1819" s="82"/>
    </row>
    <row r="1820" ht="12.75">
      <c r="A1820" s="82"/>
    </row>
    <row r="1821" ht="12.75">
      <c r="A1821" s="82"/>
    </row>
    <row r="1822" ht="12.75">
      <c r="A1822" s="82"/>
    </row>
    <row r="1823" ht="12.75">
      <c r="A1823" s="82"/>
    </row>
    <row r="1824" ht="12.75">
      <c r="A1824" s="82"/>
    </row>
    <row r="1825" ht="12.75">
      <c r="A1825" s="82"/>
    </row>
    <row r="1826" ht="12.75">
      <c r="A1826" s="82"/>
    </row>
    <row r="1827" ht="12.75">
      <c r="A1827" s="82"/>
    </row>
    <row r="1828" ht="12.75">
      <c r="A1828" s="82"/>
    </row>
    <row r="1829" ht="12.75">
      <c r="A1829" s="82"/>
    </row>
    <row r="1830" ht="12.75">
      <c r="A1830" s="82"/>
    </row>
    <row r="1831" ht="12.75">
      <c r="A1831" s="82"/>
    </row>
    <row r="1832" ht="12.75">
      <c r="A1832" s="82"/>
    </row>
    <row r="1833" ht="12.75">
      <c r="A1833" s="82"/>
    </row>
    <row r="1834" ht="12.75">
      <c r="A1834" s="82"/>
    </row>
    <row r="1835" ht="12.75">
      <c r="A1835" s="82"/>
    </row>
    <row r="1836" ht="12.75">
      <c r="A1836" s="82"/>
    </row>
    <row r="1837" ht="12.75">
      <c r="A1837" s="82"/>
    </row>
    <row r="1838" ht="12.75">
      <c r="A1838" s="82"/>
    </row>
    <row r="1839" ht="12.75">
      <c r="A1839" s="82"/>
    </row>
    <row r="1840" ht="12.75">
      <c r="A1840" s="82"/>
    </row>
    <row r="1841" ht="12.75">
      <c r="A1841" s="82"/>
    </row>
    <row r="1842" ht="12.75">
      <c r="A1842" s="82"/>
    </row>
    <row r="1843" ht="12.75">
      <c r="A1843" s="82"/>
    </row>
    <row r="1844" ht="12.75">
      <c r="A1844" s="82"/>
    </row>
    <row r="1845" ht="12.75">
      <c r="A1845" s="82"/>
    </row>
    <row r="1846" ht="12.75">
      <c r="A1846" s="82"/>
    </row>
    <row r="1847" ht="12.75">
      <c r="A1847" s="82"/>
    </row>
    <row r="1848" ht="12.75">
      <c r="A1848" s="82"/>
    </row>
    <row r="1849" ht="12.75">
      <c r="A1849" s="82"/>
    </row>
    <row r="1850" ht="12.75">
      <c r="A1850" s="82"/>
    </row>
    <row r="1851" ht="12.75">
      <c r="A1851" s="82"/>
    </row>
    <row r="1852" ht="12.75">
      <c r="A1852" s="82"/>
    </row>
    <row r="1853" ht="12.75">
      <c r="A1853" s="82"/>
    </row>
    <row r="1854" ht="12.75">
      <c r="A1854" s="82"/>
    </row>
    <row r="1855" ht="12.75">
      <c r="A1855" s="82"/>
    </row>
    <row r="1856" ht="12.75">
      <c r="A1856" s="82"/>
    </row>
    <row r="1857" ht="12.75">
      <c r="A1857" s="82"/>
    </row>
    <row r="1858" ht="12.75">
      <c r="A1858" s="82"/>
    </row>
    <row r="1859" ht="12.75">
      <c r="A1859" s="82"/>
    </row>
    <row r="1860" ht="12.75">
      <c r="A1860" s="82"/>
    </row>
    <row r="1861" ht="12.75">
      <c r="A1861" s="82"/>
    </row>
    <row r="1862" ht="12.75">
      <c r="A1862" s="82"/>
    </row>
    <row r="1863" ht="12.75">
      <c r="A1863" s="82"/>
    </row>
    <row r="1864" ht="12.75">
      <c r="A1864" s="82"/>
    </row>
    <row r="1865" ht="12.75">
      <c r="A1865" s="82"/>
    </row>
    <row r="1866" ht="12.75">
      <c r="A1866" s="82"/>
    </row>
    <row r="1867" ht="12.75">
      <c r="A1867" s="82"/>
    </row>
    <row r="1868" ht="12.75">
      <c r="A1868" s="82"/>
    </row>
    <row r="1869" ht="12.75">
      <c r="A1869" s="82"/>
    </row>
    <row r="1870" ht="12.75">
      <c r="A1870" s="82"/>
    </row>
    <row r="1871" ht="12.75">
      <c r="A1871" s="82"/>
    </row>
    <row r="1872" ht="12.75">
      <c r="A1872" s="82"/>
    </row>
    <row r="1873" ht="12.75">
      <c r="A1873" s="82"/>
    </row>
    <row r="1874" ht="12.75">
      <c r="A1874" s="82"/>
    </row>
    <row r="1875" ht="12.75">
      <c r="A1875" s="82"/>
    </row>
    <row r="1876" ht="12.75">
      <c r="A1876" s="82"/>
    </row>
    <row r="1877" ht="12.75">
      <c r="A1877" s="82"/>
    </row>
    <row r="1878" ht="12.75">
      <c r="A1878" s="82"/>
    </row>
    <row r="1879" ht="12.75">
      <c r="A1879" s="82"/>
    </row>
    <row r="1880" ht="12.75">
      <c r="A1880" s="82"/>
    </row>
    <row r="1881" ht="12.75">
      <c r="A1881" s="82"/>
    </row>
    <row r="1882" ht="12.75">
      <c r="A1882" s="82"/>
    </row>
    <row r="1883" ht="12.75">
      <c r="A1883" s="82"/>
    </row>
    <row r="1884" ht="12.75">
      <c r="A1884" s="82"/>
    </row>
    <row r="1885" ht="12.75">
      <c r="A1885" s="82"/>
    </row>
    <row r="1886" ht="12.75">
      <c r="A1886" s="82"/>
    </row>
    <row r="1887" ht="12.75">
      <c r="A1887" s="82"/>
    </row>
    <row r="1888" ht="12.75">
      <c r="A1888" s="82"/>
    </row>
    <row r="1889" ht="12.75">
      <c r="A1889" s="82"/>
    </row>
    <row r="1890" ht="12.75">
      <c r="A1890" s="82"/>
    </row>
    <row r="1891" ht="12.75">
      <c r="A1891" s="82"/>
    </row>
    <row r="1892" ht="12.75">
      <c r="A1892" s="82"/>
    </row>
    <row r="1893" ht="12.75">
      <c r="A1893" s="82"/>
    </row>
    <row r="1894" ht="12.75">
      <c r="A1894" s="82"/>
    </row>
    <row r="1895" ht="12.75">
      <c r="A1895" s="82"/>
    </row>
    <row r="1896" ht="12.75">
      <c r="A1896" s="82"/>
    </row>
    <row r="1897" ht="12.75">
      <c r="A1897" s="82"/>
    </row>
    <row r="1898" ht="12.75">
      <c r="A1898" s="82"/>
    </row>
    <row r="1899" ht="12.75">
      <c r="A1899" s="82"/>
    </row>
    <row r="1900" ht="12.75">
      <c r="A1900" s="82"/>
    </row>
    <row r="1901" ht="12.75">
      <c r="A1901" s="82"/>
    </row>
    <row r="1902" ht="12.75">
      <c r="A1902" s="82"/>
    </row>
    <row r="1903" ht="12.75">
      <c r="A1903" s="82"/>
    </row>
    <row r="1904" ht="12.75">
      <c r="A1904" s="82"/>
    </row>
    <row r="1905" ht="12.75">
      <c r="A1905" s="82"/>
    </row>
    <row r="1906" ht="12.75">
      <c r="A1906" s="82"/>
    </row>
    <row r="1907" ht="12.75">
      <c r="A1907" s="82"/>
    </row>
    <row r="1908" ht="12.75">
      <c r="A1908" s="82"/>
    </row>
    <row r="1909" ht="12.75">
      <c r="A1909" s="82"/>
    </row>
    <row r="1910" ht="12.75">
      <c r="A1910" s="82"/>
    </row>
    <row r="1911" ht="12.75">
      <c r="A1911" s="82"/>
    </row>
    <row r="1912" ht="12.75">
      <c r="A1912" s="82"/>
    </row>
    <row r="1913" ht="12.75">
      <c r="A1913" s="82"/>
    </row>
    <row r="1914" ht="12.75">
      <c r="A1914" s="82"/>
    </row>
    <row r="1915" ht="12.75">
      <c r="A1915" s="82"/>
    </row>
    <row r="1916" ht="12.75">
      <c r="A1916" s="82"/>
    </row>
    <row r="1917" ht="12.75">
      <c r="A1917" s="82"/>
    </row>
    <row r="1918" ht="12.75">
      <c r="A1918" s="82"/>
    </row>
    <row r="1919" ht="12.75">
      <c r="A1919" s="82"/>
    </row>
    <row r="1920" ht="12.75">
      <c r="A1920" s="82"/>
    </row>
    <row r="1921" ht="12.75">
      <c r="A1921" s="82"/>
    </row>
    <row r="1922" ht="12.75">
      <c r="A1922" s="82"/>
    </row>
    <row r="1923" ht="12.75">
      <c r="A1923" s="82"/>
    </row>
    <row r="1924" ht="12.75">
      <c r="A1924" s="82"/>
    </row>
    <row r="1925" ht="12.75">
      <c r="A1925" s="82"/>
    </row>
    <row r="1926" ht="12.75">
      <c r="A1926" s="82"/>
    </row>
    <row r="1927" ht="12.75">
      <c r="A1927" s="82"/>
    </row>
    <row r="1928" ht="12.75">
      <c r="A1928" s="82"/>
    </row>
    <row r="1929" ht="12.75">
      <c r="A1929" s="82"/>
    </row>
    <row r="1930" ht="12.75">
      <c r="A1930" s="82"/>
    </row>
    <row r="1931" ht="12.75">
      <c r="A1931" s="82"/>
    </row>
    <row r="1932" ht="12.75">
      <c r="A1932" s="82"/>
    </row>
    <row r="1933" ht="12.75">
      <c r="A1933" s="82"/>
    </row>
    <row r="1934" ht="12.75">
      <c r="A1934" s="82"/>
    </row>
    <row r="1935" ht="12.75">
      <c r="A1935" s="82"/>
    </row>
    <row r="1936" ht="12.75">
      <c r="A1936" s="82"/>
    </row>
    <row r="1937" ht="12.75">
      <c r="A1937" s="82"/>
    </row>
    <row r="1938" ht="12.75">
      <c r="A1938" s="82"/>
    </row>
    <row r="1939" ht="12.75">
      <c r="A1939" s="82"/>
    </row>
    <row r="1940" ht="12.75">
      <c r="A1940" s="82"/>
    </row>
    <row r="1941" ht="12.75">
      <c r="A1941" s="82"/>
    </row>
    <row r="1942" ht="12.75">
      <c r="A1942" s="82"/>
    </row>
    <row r="1943" ht="12.75">
      <c r="A1943" s="82"/>
    </row>
    <row r="1944" ht="12.75">
      <c r="A1944" s="82"/>
    </row>
    <row r="1945" ht="12.75">
      <c r="A1945" s="82"/>
    </row>
    <row r="1946" ht="12.75">
      <c r="A1946" s="82"/>
    </row>
    <row r="1947" ht="12.75">
      <c r="A1947" s="82"/>
    </row>
    <row r="1948" ht="12.75">
      <c r="A1948" s="82"/>
    </row>
    <row r="1949" ht="12.75">
      <c r="A1949" s="82"/>
    </row>
    <row r="1950" ht="12.75">
      <c r="A1950" s="82"/>
    </row>
    <row r="1951" ht="12.75">
      <c r="A1951" s="82"/>
    </row>
    <row r="1952" ht="12.75">
      <c r="A1952" s="82"/>
    </row>
    <row r="1953" ht="12.75">
      <c r="A1953" s="82"/>
    </row>
    <row r="1954" ht="12.75">
      <c r="A1954" s="82"/>
    </row>
    <row r="1955" ht="12.75">
      <c r="A1955" s="82"/>
    </row>
    <row r="1956" ht="12.75">
      <c r="A1956" s="82"/>
    </row>
    <row r="1957" ht="12.75">
      <c r="A1957" s="82"/>
    </row>
    <row r="1958" ht="12.75">
      <c r="A1958" s="82"/>
    </row>
    <row r="1959" ht="12.75">
      <c r="A1959" s="82"/>
    </row>
    <row r="1960" ht="12.75">
      <c r="A1960" s="82"/>
    </row>
    <row r="1961" ht="12.75">
      <c r="A1961" s="82"/>
    </row>
    <row r="1962" ht="12.75">
      <c r="A1962" s="82"/>
    </row>
    <row r="1963" ht="12.75">
      <c r="A1963" s="82"/>
    </row>
    <row r="1964" ht="12.75">
      <c r="A1964" s="82"/>
    </row>
    <row r="1965" ht="12.75">
      <c r="A1965" s="82"/>
    </row>
    <row r="1966" ht="12.75">
      <c r="A1966" s="82"/>
    </row>
    <row r="1967" ht="12.75">
      <c r="A1967" s="82"/>
    </row>
    <row r="1968" ht="12.75">
      <c r="A1968" s="82"/>
    </row>
    <row r="1969" ht="12.75">
      <c r="A1969" s="82"/>
    </row>
    <row r="1970" ht="12.75">
      <c r="A1970" s="82"/>
    </row>
    <row r="1971" ht="12.75">
      <c r="A1971" s="82"/>
    </row>
    <row r="1972" ht="12.75">
      <c r="A1972" s="82"/>
    </row>
    <row r="1973" ht="12.75">
      <c r="A1973" s="82"/>
    </row>
    <row r="1974" ht="12.75">
      <c r="A1974" s="82"/>
    </row>
    <row r="1975" ht="12.75">
      <c r="A1975" s="82"/>
    </row>
    <row r="1976" ht="12.75">
      <c r="A1976" s="82"/>
    </row>
    <row r="1977" ht="12.75">
      <c r="A1977" s="82"/>
    </row>
    <row r="1978" ht="12.75">
      <c r="A1978" s="82"/>
    </row>
    <row r="1979" ht="12.75">
      <c r="A1979" s="82"/>
    </row>
    <row r="1980" ht="12.75">
      <c r="A1980" s="82"/>
    </row>
    <row r="1981" ht="12.75">
      <c r="A1981" s="82"/>
    </row>
    <row r="1982" ht="12.75">
      <c r="A1982" s="82"/>
    </row>
    <row r="1983" ht="12.75">
      <c r="A1983" s="82"/>
    </row>
    <row r="1984" ht="12.75">
      <c r="A1984" s="82"/>
    </row>
    <row r="1985" ht="12.75">
      <c r="A1985" s="82"/>
    </row>
    <row r="1986" ht="12.75">
      <c r="A1986" s="82"/>
    </row>
    <row r="1987" ht="12.75">
      <c r="A1987" s="82"/>
    </row>
    <row r="1988" ht="12.75">
      <c r="A1988" s="82"/>
    </row>
    <row r="1989" ht="12.75">
      <c r="A1989" s="82"/>
    </row>
    <row r="1990" ht="12.75">
      <c r="A1990" s="82"/>
    </row>
    <row r="1991" ht="12.75">
      <c r="A1991" s="82"/>
    </row>
    <row r="1992" ht="12.75">
      <c r="A1992" s="82"/>
    </row>
    <row r="1993" ht="12.75">
      <c r="A1993" s="82"/>
    </row>
    <row r="1994" ht="12.75">
      <c r="A1994" s="82"/>
    </row>
    <row r="1995" ht="12.75">
      <c r="A1995" s="82"/>
    </row>
    <row r="1996" ht="12.75">
      <c r="A1996" s="82"/>
    </row>
    <row r="1997" ht="12.75">
      <c r="A1997" s="82"/>
    </row>
    <row r="1998" ht="12.75">
      <c r="A1998" s="82"/>
    </row>
    <row r="1999" ht="12.75">
      <c r="A1999" s="82"/>
    </row>
    <row r="2000" ht="12.75">
      <c r="A2000" s="82"/>
    </row>
    <row r="2001" ht="12.75">
      <c r="A2001" s="82"/>
    </row>
    <row r="2002" ht="12.75">
      <c r="A2002" s="82"/>
    </row>
    <row r="2003" ht="12.75">
      <c r="A2003" s="82"/>
    </row>
    <row r="2004" ht="12.75">
      <c r="A2004" s="82"/>
    </row>
    <row r="2005" ht="12.75">
      <c r="A2005" s="82"/>
    </row>
    <row r="2006" ht="12.75">
      <c r="A2006" s="82"/>
    </row>
    <row r="2007" ht="12.75">
      <c r="A2007" s="82"/>
    </row>
    <row r="2008" ht="12.75">
      <c r="A2008" s="82"/>
    </row>
    <row r="2009" ht="12.75">
      <c r="A2009" s="82"/>
    </row>
    <row r="2010" ht="12.75">
      <c r="A2010" s="82"/>
    </row>
    <row r="2011" ht="12.75">
      <c r="A2011" s="82"/>
    </row>
    <row r="2012" ht="12.75">
      <c r="A2012" s="82"/>
    </row>
    <row r="2013" ht="12.75">
      <c r="A2013" s="82"/>
    </row>
    <row r="2014" ht="12.75">
      <c r="A2014" s="82"/>
    </row>
    <row r="2015" ht="12.75">
      <c r="A2015" s="82"/>
    </row>
    <row r="2016" ht="12.75">
      <c r="A2016" s="82"/>
    </row>
    <row r="2017" ht="12.75">
      <c r="A2017" s="82"/>
    </row>
    <row r="2018" ht="12.75">
      <c r="A2018" s="82"/>
    </row>
    <row r="2019" ht="12.75">
      <c r="A2019" s="82"/>
    </row>
    <row r="2020" ht="12.75">
      <c r="A2020" s="82"/>
    </row>
    <row r="2021" ht="12.75">
      <c r="A2021" s="82"/>
    </row>
    <row r="2022" ht="12.75">
      <c r="A2022" s="82"/>
    </row>
    <row r="2023" ht="12.75">
      <c r="A2023" s="82"/>
    </row>
    <row r="2024" ht="12.75">
      <c r="A2024" s="82"/>
    </row>
    <row r="2025" ht="12.75">
      <c r="A2025" s="82"/>
    </row>
    <row r="2026" ht="12.75">
      <c r="A2026" s="82"/>
    </row>
    <row r="2027" ht="12.75">
      <c r="A2027" s="82"/>
    </row>
    <row r="2028" ht="12.75">
      <c r="A2028" s="82"/>
    </row>
    <row r="2029" ht="12.75">
      <c r="A2029" s="82"/>
    </row>
    <row r="2030" ht="12.75">
      <c r="A2030" s="82"/>
    </row>
    <row r="2031" ht="12.75">
      <c r="A2031" s="82"/>
    </row>
    <row r="2032" ht="12.75">
      <c r="A2032" s="82"/>
    </row>
    <row r="2033" ht="12.75">
      <c r="A2033" s="82"/>
    </row>
    <row r="2034" ht="12.75">
      <c r="A2034" s="82"/>
    </row>
    <row r="2035" ht="12.75">
      <c r="A2035" s="82"/>
    </row>
    <row r="2036" ht="12.75">
      <c r="A2036" s="82"/>
    </row>
    <row r="2037" ht="12.75">
      <c r="A2037" s="82"/>
    </row>
    <row r="2038" ht="12.75">
      <c r="A2038" s="82"/>
    </row>
    <row r="2039" ht="12.75">
      <c r="A2039" s="82"/>
    </row>
    <row r="2040" ht="12.75">
      <c r="A2040" s="82"/>
    </row>
    <row r="2041" ht="12.75">
      <c r="A2041" s="82"/>
    </row>
    <row r="2042" ht="12.75">
      <c r="A2042" s="82"/>
    </row>
    <row r="2043" ht="12.75">
      <c r="A2043" s="82"/>
    </row>
    <row r="2044" ht="12.75">
      <c r="A2044" s="82"/>
    </row>
    <row r="2045" ht="12.75">
      <c r="A2045" s="82"/>
    </row>
    <row r="2046" ht="12.75">
      <c r="A2046" s="82"/>
    </row>
    <row r="2047" ht="12.75">
      <c r="A2047" s="82"/>
    </row>
    <row r="2048" ht="12.75">
      <c r="A2048" s="82"/>
    </row>
    <row r="2049" ht="12.75">
      <c r="A2049" s="82"/>
    </row>
    <row r="2050" ht="12.75">
      <c r="A2050" s="82"/>
    </row>
    <row r="2051" ht="12.75">
      <c r="A2051" s="82"/>
    </row>
    <row r="2052" ht="12.75">
      <c r="A2052" s="82"/>
    </row>
    <row r="2053" ht="12.75">
      <c r="A2053" s="82"/>
    </row>
    <row r="2054" ht="12.75">
      <c r="A2054" s="82"/>
    </row>
    <row r="2055" ht="12.75">
      <c r="A2055" s="82"/>
    </row>
    <row r="2056" ht="12.75">
      <c r="A2056" s="82"/>
    </row>
    <row r="2057" ht="12.75">
      <c r="A2057" s="82"/>
    </row>
    <row r="2058" ht="12.75">
      <c r="A2058" s="82"/>
    </row>
    <row r="2059" ht="12.75">
      <c r="A2059" s="82"/>
    </row>
    <row r="2060" ht="12.75">
      <c r="A2060" s="82"/>
    </row>
    <row r="2061" ht="12.75">
      <c r="A2061" s="82"/>
    </row>
    <row r="2062" ht="12.75">
      <c r="A2062" s="82"/>
    </row>
    <row r="2063" ht="12.75">
      <c r="A2063" s="82"/>
    </row>
    <row r="2064" ht="12.75">
      <c r="A2064" s="82"/>
    </row>
    <row r="2065" ht="12.75">
      <c r="A2065" s="82"/>
    </row>
    <row r="2066" ht="12.75">
      <c r="A2066" s="82"/>
    </row>
    <row r="2067" ht="12.75">
      <c r="A2067" s="82"/>
    </row>
    <row r="2068" ht="12.75">
      <c r="A2068" s="82"/>
    </row>
    <row r="2069" ht="12.75">
      <c r="A2069" s="82"/>
    </row>
    <row r="2070" ht="12.75">
      <c r="A2070" s="82"/>
    </row>
    <row r="2071" ht="12.75">
      <c r="A2071" s="82"/>
    </row>
    <row r="2072" ht="12.75">
      <c r="A2072" s="82"/>
    </row>
    <row r="2073" ht="12.75">
      <c r="A2073" s="82"/>
    </row>
    <row r="2074" ht="12.75">
      <c r="A2074" s="82"/>
    </row>
    <row r="2075" ht="12.75">
      <c r="A2075" s="82"/>
    </row>
    <row r="2076" ht="12.75">
      <c r="A2076" s="82"/>
    </row>
    <row r="2077" ht="12.75">
      <c r="A2077" s="82"/>
    </row>
    <row r="2078" ht="12.75">
      <c r="A2078" s="82"/>
    </row>
    <row r="2079" ht="12.75">
      <c r="A2079" s="82"/>
    </row>
    <row r="2080" ht="12.75">
      <c r="A2080" s="82"/>
    </row>
    <row r="2081" ht="12.75">
      <c r="A2081" s="82"/>
    </row>
    <row r="2082" ht="12.75">
      <c r="A2082" s="82"/>
    </row>
    <row r="2083" ht="12.75">
      <c r="A2083" s="82"/>
    </row>
    <row r="2084" ht="12.75">
      <c r="A2084" s="82"/>
    </row>
    <row r="2085" ht="12.75">
      <c r="A2085" s="82"/>
    </row>
    <row r="2086" ht="12.75">
      <c r="A2086" s="82"/>
    </row>
    <row r="2087" ht="12.75">
      <c r="A2087" s="82"/>
    </row>
    <row r="2088" ht="12.75">
      <c r="A2088" s="82"/>
    </row>
    <row r="2089" ht="12.75">
      <c r="A2089" s="82"/>
    </row>
    <row r="2090" ht="12.75">
      <c r="A2090" s="82"/>
    </row>
    <row r="2091" ht="12.75">
      <c r="A2091" s="82"/>
    </row>
    <row r="2092" ht="12.75">
      <c r="A2092" s="82"/>
    </row>
    <row r="2093" ht="12.75">
      <c r="A2093" s="82"/>
    </row>
    <row r="2094" ht="12.75">
      <c r="A2094" s="82"/>
    </row>
    <row r="2095" ht="12.75">
      <c r="A2095" s="82"/>
    </row>
    <row r="2096" ht="12.75">
      <c r="A2096" s="82"/>
    </row>
    <row r="2097" ht="12.75">
      <c r="A2097" s="82"/>
    </row>
    <row r="2098" ht="12.75">
      <c r="A2098" s="82"/>
    </row>
    <row r="2099" ht="12.75">
      <c r="A2099" s="82"/>
    </row>
    <row r="2100" ht="12.75">
      <c r="A2100" s="82"/>
    </row>
    <row r="2101" ht="12.75">
      <c r="A2101" s="82"/>
    </row>
    <row r="2102" ht="12.75">
      <c r="A2102" s="82"/>
    </row>
    <row r="2103" ht="12.75">
      <c r="A2103" s="82"/>
    </row>
    <row r="2104" ht="12.75">
      <c r="A2104" s="82"/>
    </row>
    <row r="2105" ht="12.75">
      <c r="A2105" s="82"/>
    </row>
    <row r="2106" ht="12.75">
      <c r="A2106" s="82"/>
    </row>
    <row r="2107" ht="12.75">
      <c r="A2107" s="82"/>
    </row>
    <row r="2108" ht="12.75">
      <c r="A2108" s="82"/>
    </row>
    <row r="2109" ht="12.75">
      <c r="A2109" s="82"/>
    </row>
    <row r="2110" ht="12.75">
      <c r="A2110" s="82"/>
    </row>
    <row r="2111" ht="12.75">
      <c r="A2111" s="82"/>
    </row>
    <row r="2112" ht="12.75">
      <c r="A2112" s="82"/>
    </row>
    <row r="2113" ht="12.75">
      <c r="A2113" s="82"/>
    </row>
    <row r="2114" ht="12.75">
      <c r="A2114" s="82"/>
    </row>
    <row r="2115" ht="12.75">
      <c r="A2115" s="82"/>
    </row>
    <row r="2116" ht="12.75">
      <c r="A2116" s="82"/>
    </row>
    <row r="2117" ht="12.75">
      <c r="A2117" s="82"/>
    </row>
    <row r="2118" ht="12.75">
      <c r="A2118" s="82"/>
    </row>
    <row r="2119" ht="12.75">
      <c r="A2119" s="82"/>
    </row>
    <row r="2120" ht="12.75">
      <c r="A2120" s="82"/>
    </row>
    <row r="2121" ht="12.75">
      <c r="A2121" s="82"/>
    </row>
    <row r="2122" ht="12.75">
      <c r="A2122" s="82"/>
    </row>
    <row r="2123" ht="12.75">
      <c r="A2123" s="82"/>
    </row>
    <row r="2124" ht="12.75">
      <c r="A2124" s="82"/>
    </row>
    <row r="2125" ht="12.75">
      <c r="A2125" s="82"/>
    </row>
    <row r="2126" ht="12.75">
      <c r="A2126" s="82"/>
    </row>
    <row r="2127" ht="12.75">
      <c r="A2127" s="82"/>
    </row>
    <row r="2128" ht="12.75">
      <c r="A2128" s="82"/>
    </row>
    <row r="2129" ht="12.75">
      <c r="A2129" s="82"/>
    </row>
    <row r="2130" ht="12.75">
      <c r="A2130" s="82"/>
    </row>
    <row r="2131" ht="12.75">
      <c r="A2131" s="82"/>
    </row>
    <row r="2132" ht="12.75">
      <c r="A2132" s="82"/>
    </row>
    <row r="2133" ht="12.75">
      <c r="A2133" s="82"/>
    </row>
    <row r="2134" ht="12.75">
      <c r="A2134" s="82"/>
    </row>
    <row r="2135" ht="12.75">
      <c r="A2135" s="82"/>
    </row>
    <row r="2136" ht="12.75">
      <c r="A2136" s="82"/>
    </row>
    <row r="2137" ht="12.75">
      <c r="A2137" s="82"/>
    </row>
    <row r="2138" ht="12.75">
      <c r="A2138" s="82"/>
    </row>
    <row r="2139" ht="12.75">
      <c r="A2139" s="82"/>
    </row>
    <row r="2140" ht="12.75">
      <c r="A2140" s="82"/>
    </row>
    <row r="2141" ht="12.75">
      <c r="A2141" s="82"/>
    </row>
    <row r="2142" ht="12.75">
      <c r="A2142" s="82"/>
    </row>
    <row r="2143" ht="12.75">
      <c r="A2143" s="82"/>
    </row>
    <row r="2144" ht="12.75">
      <c r="A2144" s="82"/>
    </row>
    <row r="2145" ht="12.75">
      <c r="A2145" s="82"/>
    </row>
    <row r="2146" ht="12.75">
      <c r="A2146" s="82"/>
    </row>
    <row r="2147" ht="12.75">
      <c r="A2147" s="82"/>
    </row>
    <row r="2148" ht="12.75">
      <c r="A2148" s="82"/>
    </row>
    <row r="2149" ht="12.75">
      <c r="A2149" s="82"/>
    </row>
    <row r="2150" ht="12.75">
      <c r="A2150" s="82"/>
    </row>
    <row r="2151" ht="12.75">
      <c r="A2151" s="82"/>
    </row>
    <row r="2152" ht="12.75">
      <c r="A2152" s="82"/>
    </row>
    <row r="2153" ht="12.75">
      <c r="A2153" s="82"/>
    </row>
    <row r="2154" ht="12.75">
      <c r="A2154" s="82"/>
    </row>
    <row r="2155" ht="12.75">
      <c r="A2155" s="82"/>
    </row>
    <row r="2156" ht="12.75">
      <c r="A2156" s="82"/>
    </row>
    <row r="2157" ht="12.75">
      <c r="A2157" s="82"/>
    </row>
    <row r="2158" ht="12.75">
      <c r="A2158" s="82"/>
    </row>
    <row r="2159" ht="12.75">
      <c r="A2159" s="82"/>
    </row>
    <row r="2160" ht="12.75">
      <c r="A2160" s="82"/>
    </row>
    <row r="2161" ht="12.75">
      <c r="A2161" s="82"/>
    </row>
    <row r="2162" ht="12.75">
      <c r="A2162" s="82"/>
    </row>
    <row r="2163" ht="12.75">
      <c r="A2163" s="82"/>
    </row>
    <row r="2164" ht="12.75">
      <c r="A2164" s="82"/>
    </row>
    <row r="2165" ht="12.75">
      <c r="A2165" s="82"/>
    </row>
    <row r="2166" ht="12.75">
      <c r="A2166" s="82"/>
    </row>
    <row r="2167" ht="12.75">
      <c r="A2167" s="82"/>
    </row>
    <row r="2168" ht="12.75">
      <c r="A2168" s="82"/>
    </row>
    <row r="2169" ht="12.75">
      <c r="A2169" s="82"/>
    </row>
    <row r="2170" ht="12.75">
      <c r="A2170" s="82"/>
    </row>
    <row r="2171" ht="12.75">
      <c r="A2171" s="82"/>
    </row>
    <row r="2172" ht="12.75">
      <c r="A2172" s="82"/>
    </row>
    <row r="2173" ht="12.75">
      <c r="A2173" s="82"/>
    </row>
    <row r="2174" ht="12.75">
      <c r="A2174" s="82"/>
    </row>
    <row r="2175" ht="12.75">
      <c r="A2175" s="82"/>
    </row>
    <row r="2176" ht="12.75">
      <c r="A2176" s="82"/>
    </row>
    <row r="2177" ht="12.75">
      <c r="A2177" s="82"/>
    </row>
    <row r="2178" ht="12.75">
      <c r="A2178" s="82"/>
    </row>
    <row r="2179" ht="12.75">
      <c r="A2179" s="82"/>
    </row>
    <row r="2180" ht="12.75">
      <c r="A2180" s="82"/>
    </row>
    <row r="2181" ht="12.75">
      <c r="A2181" s="82"/>
    </row>
    <row r="2182" ht="12.75">
      <c r="A2182" s="82"/>
    </row>
    <row r="2183" ht="12.75">
      <c r="A2183" s="82"/>
    </row>
    <row r="2184" ht="12.75">
      <c r="A2184" s="82"/>
    </row>
    <row r="2185" ht="12.75">
      <c r="A2185" s="82"/>
    </row>
    <row r="2186" ht="12.75">
      <c r="A2186" s="82"/>
    </row>
    <row r="2187" ht="12.75">
      <c r="A2187" s="82"/>
    </row>
    <row r="2188" ht="12.75">
      <c r="A2188" s="82"/>
    </row>
    <row r="2189" ht="12.75">
      <c r="A2189" s="82"/>
    </row>
    <row r="2190" ht="12.75">
      <c r="A2190" s="82"/>
    </row>
    <row r="2191" ht="12.75">
      <c r="A2191" s="82"/>
    </row>
    <row r="2192" ht="12.75">
      <c r="A2192" s="82"/>
    </row>
    <row r="2193" ht="12.75">
      <c r="A2193" s="82"/>
    </row>
    <row r="2194" ht="12.75">
      <c r="A2194" s="82"/>
    </row>
    <row r="2195" ht="12.75">
      <c r="A2195" s="82"/>
    </row>
    <row r="2196" ht="12.75">
      <c r="A2196" s="82"/>
    </row>
    <row r="2197" ht="12.75">
      <c r="A2197" s="82"/>
    </row>
    <row r="2198" ht="12.75">
      <c r="A2198" s="82"/>
    </row>
    <row r="2199" ht="12.75">
      <c r="A2199" s="82"/>
    </row>
    <row r="2200" ht="12.75">
      <c r="A2200" s="82"/>
    </row>
    <row r="2201" ht="12.75">
      <c r="A2201" s="82"/>
    </row>
    <row r="2202" ht="12.75">
      <c r="A2202" s="82"/>
    </row>
    <row r="2203" ht="12.75">
      <c r="A2203" s="82"/>
    </row>
    <row r="2204" ht="12.75">
      <c r="A2204" s="82"/>
    </row>
    <row r="2205" ht="12.75">
      <c r="A2205" s="82"/>
    </row>
    <row r="2206" ht="12.75">
      <c r="A2206" s="82"/>
    </row>
    <row r="2207" ht="12.75">
      <c r="A2207" s="82"/>
    </row>
    <row r="2208" ht="12.75">
      <c r="A2208" s="82"/>
    </row>
    <row r="2209" ht="12.75">
      <c r="A2209" s="82"/>
    </row>
    <row r="2210" ht="12.75">
      <c r="A2210" s="82"/>
    </row>
    <row r="2211" ht="12.75">
      <c r="A2211" s="82"/>
    </row>
    <row r="2212" ht="12.75">
      <c r="A2212" s="82"/>
    </row>
    <row r="2213" ht="12.75">
      <c r="A2213" s="82"/>
    </row>
    <row r="2214" ht="12.75">
      <c r="A2214" s="82"/>
    </row>
    <row r="2215" ht="12.75">
      <c r="A2215" s="82"/>
    </row>
    <row r="2216" ht="12.75">
      <c r="A2216" s="82"/>
    </row>
    <row r="2217" ht="12.75">
      <c r="A2217" s="82"/>
    </row>
    <row r="2218" ht="12.75">
      <c r="A2218" s="82"/>
    </row>
    <row r="2219" ht="12.75">
      <c r="A2219" s="82"/>
    </row>
    <row r="2220" ht="12.75">
      <c r="A2220" s="82"/>
    </row>
    <row r="2221" ht="12.75">
      <c r="A2221" s="82"/>
    </row>
    <row r="2222" ht="12.75">
      <c r="A2222" s="82"/>
    </row>
    <row r="2223" ht="12.75">
      <c r="A2223" s="82"/>
    </row>
    <row r="2224" ht="12.75">
      <c r="A2224" s="82"/>
    </row>
    <row r="2225" ht="12.75">
      <c r="A2225" s="82"/>
    </row>
    <row r="2226" ht="12.75">
      <c r="A2226" s="82"/>
    </row>
    <row r="2227" ht="12.75">
      <c r="A2227" s="82"/>
    </row>
    <row r="2228" ht="12.75">
      <c r="A2228" s="82"/>
    </row>
    <row r="2229" ht="12.75">
      <c r="A2229" s="82"/>
    </row>
    <row r="2230" ht="12.75">
      <c r="A2230" s="82"/>
    </row>
    <row r="2231" ht="12.75">
      <c r="A2231" s="82"/>
    </row>
    <row r="2232" ht="12.75">
      <c r="A2232" s="82"/>
    </row>
    <row r="2233" ht="12.75">
      <c r="A2233" s="82"/>
    </row>
    <row r="2234" ht="12.75">
      <c r="A2234" s="82"/>
    </row>
    <row r="2235" ht="12.75">
      <c r="A2235" s="82"/>
    </row>
    <row r="2236" ht="12.75">
      <c r="A2236" s="82"/>
    </row>
    <row r="2237" ht="12.75">
      <c r="A2237" s="82"/>
    </row>
    <row r="2238" ht="12.75">
      <c r="A2238" s="82"/>
    </row>
    <row r="2239" ht="12.75">
      <c r="A2239" s="82"/>
    </row>
    <row r="2240" ht="12.75">
      <c r="A2240" s="82"/>
    </row>
    <row r="2241" ht="12.75">
      <c r="A2241" s="82"/>
    </row>
    <row r="2242" ht="12.75">
      <c r="A2242" s="82"/>
    </row>
    <row r="2243" ht="12.75">
      <c r="A2243" s="82"/>
    </row>
    <row r="2244" ht="12.75">
      <c r="A2244" s="82"/>
    </row>
    <row r="2245" ht="12.75">
      <c r="A2245" s="82"/>
    </row>
    <row r="2246" ht="12.75">
      <c r="A2246" s="82"/>
    </row>
    <row r="2247" ht="12.75">
      <c r="A2247" s="82"/>
    </row>
    <row r="2248" ht="12.75">
      <c r="A2248" s="82"/>
    </row>
    <row r="2249" ht="12.75">
      <c r="A2249" s="82"/>
    </row>
    <row r="2250" ht="12.75">
      <c r="A2250" s="82"/>
    </row>
    <row r="2251" ht="12.75">
      <c r="A2251" s="82"/>
    </row>
    <row r="2252" ht="12.75">
      <c r="A2252" s="82"/>
    </row>
    <row r="2253" ht="12.75">
      <c r="A2253" s="82"/>
    </row>
    <row r="2254" ht="12.75">
      <c r="A2254" s="82"/>
    </row>
    <row r="2255" ht="12.75">
      <c r="A2255" s="82"/>
    </row>
    <row r="2256" ht="12.75">
      <c r="A2256" s="82"/>
    </row>
    <row r="2257" ht="12.75">
      <c r="A2257" s="82"/>
    </row>
    <row r="2258" ht="12.75">
      <c r="A2258" s="82"/>
    </row>
    <row r="2259" ht="12.75">
      <c r="A2259" s="82"/>
    </row>
    <row r="2260" ht="12.75">
      <c r="A2260" s="82"/>
    </row>
    <row r="2261" ht="12.75">
      <c r="A2261" s="82"/>
    </row>
    <row r="2262" ht="12.75">
      <c r="A2262" s="82"/>
    </row>
    <row r="2263" ht="12.75">
      <c r="A2263" s="82"/>
    </row>
    <row r="2264" ht="12.75">
      <c r="A2264" s="82"/>
    </row>
    <row r="2265" ht="12.75">
      <c r="A2265" s="82"/>
    </row>
    <row r="2266" ht="12.75">
      <c r="A2266" s="82"/>
    </row>
    <row r="2267" ht="12.75">
      <c r="A2267" s="82"/>
    </row>
    <row r="2268" ht="12.75">
      <c r="A2268" s="82"/>
    </row>
    <row r="2269" ht="12.75">
      <c r="A2269" s="82"/>
    </row>
    <row r="2270" ht="12.75">
      <c r="A2270" s="82"/>
    </row>
    <row r="2271" ht="12.75">
      <c r="A2271" s="82"/>
    </row>
    <row r="2272" ht="12.75">
      <c r="A2272" s="82"/>
    </row>
    <row r="2273" ht="12.75">
      <c r="A2273" s="82"/>
    </row>
    <row r="2274" ht="12.75">
      <c r="A2274" s="82"/>
    </row>
    <row r="2275" ht="12.75">
      <c r="A2275" s="82"/>
    </row>
    <row r="2276" ht="12.75">
      <c r="A2276" s="82"/>
    </row>
    <row r="2277" ht="12.75">
      <c r="A2277" s="82"/>
    </row>
    <row r="2278" ht="12.75">
      <c r="A2278" s="82"/>
    </row>
    <row r="2279" ht="12.75">
      <c r="A2279" s="82"/>
    </row>
    <row r="2280" ht="12.75">
      <c r="A2280" s="82"/>
    </row>
    <row r="2281" ht="12.75">
      <c r="A2281" s="82"/>
    </row>
    <row r="2282" ht="12.75">
      <c r="A2282" s="82"/>
    </row>
    <row r="2283" ht="12.75">
      <c r="A2283" s="82"/>
    </row>
    <row r="2284" ht="12.75">
      <c r="A2284" s="82"/>
    </row>
    <row r="2285" ht="12.75">
      <c r="A2285" s="82"/>
    </row>
    <row r="2286" ht="12.75">
      <c r="A2286" s="82"/>
    </row>
    <row r="2287" ht="12.75">
      <c r="A2287" s="82"/>
    </row>
    <row r="2288" ht="12.75">
      <c r="A2288" s="82"/>
    </row>
    <row r="2289" ht="12.75">
      <c r="A2289" s="82"/>
    </row>
    <row r="2290" ht="12.75">
      <c r="A2290" s="82"/>
    </row>
    <row r="2291" ht="12.75">
      <c r="A2291" s="82"/>
    </row>
    <row r="2292" ht="12.75">
      <c r="A2292" s="82"/>
    </row>
    <row r="2293" ht="12.75">
      <c r="A2293" s="82"/>
    </row>
    <row r="2294" ht="12.75">
      <c r="A2294" s="82"/>
    </row>
    <row r="2295" ht="12.75">
      <c r="A2295" s="82"/>
    </row>
    <row r="2296" ht="12.75">
      <c r="A2296" s="82"/>
    </row>
    <row r="2297" ht="12.75">
      <c r="A2297" s="82"/>
    </row>
    <row r="2298" ht="12.75">
      <c r="A2298" s="82"/>
    </row>
    <row r="2299" ht="12.75">
      <c r="A2299" s="82"/>
    </row>
    <row r="2300" ht="12.75">
      <c r="A2300" s="82"/>
    </row>
    <row r="2301" ht="12.75">
      <c r="A2301" s="82"/>
    </row>
    <row r="2302" ht="12.75">
      <c r="A2302" s="82"/>
    </row>
    <row r="2303" ht="12.75">
      <c r="A2303" s="82"/>
    </row>
    <row r="2304" ht="12.75">
      <c r="A2304" s="82"/>
    </row>
    <row r="2305" ht="12.75">
      <c r="A2305" s="82"/>
    </row>
    <row r="2306" ht="12.75">
      <c r="A2306" s="82"/>
    </row>
    <row r="2307" ht="12.75">
      <c r="A2307" s="82"/>
    </row>
    <row r="2308" ht="12.75">
      <c r="A2308" s="82"/>
    </row>
    <row r="2309" ht="12.75">
      <c r="A2309" s="82"/>
    </row>
    <row r="2310" ht="12.75">
      <c r="A2310" s="82"/>
    </row>
    <row r="2311" ht="12.75">
      <c r="A2311" s="82"/>
    </row>
    <row r="2312" ht="12.75">
      <c r="A2312" s="82"/>
    </row>
    <row r="2313" ht="12.75">
      <c r="A2313" s="82"/>
    </row>
    <row r="2314" ht="12.75">
      <c r="A2314" s="82"/>
    </row>
    <row r="2315" ht="12.75">
      <c r="A2315" s="82"/>
    </row>
    <row r="2316" ht="12.75">
      <c r="A2316" s="82"/>
    </row>
    <row r="2317" ht="12.75">
      <c r="A2317" s="82"/>
    </row>
    <row r="2318" ht="12.75">
      <c r="A2318" s="82"/>
    </row>
    <row r="2319" ht="12.75">
      <c r="A2319" s="82"/>
    </row>
    <row r="2320" ht="12.75">
      <c r="A2320" s="82"/>
    </row>
    <row r="2321" ht="12.75">
      <c r="A2321" s="82"/>
    </row>
    <row r="2322" ht="12.75">
      <c r="A2322" s="82"/>
    </row>
    <row r="2323" ht="12.75">
      <c r="A2323" s="82"/>
    </row>
    <row r="2324" ht="12.75">
      <c r="A2324" s="82"/>
    </row>
    <row r="2325" ht="12.75">
      <c r="A2325" s="82"/>
    </row>
    <row r="2326" ht="12.75">
      <c r="A2326" s="82"/>
    </row>
    <row r="2327" ht="12.75">
      <c r="A2327" s="82"/>
    </row>
    <row r="2328" ht="12.75">
      <c r="A2328" s="82"/>
    </row>
    <row r="2329" ht="12.75">
      <c r="A2329" s="82"/>
    </row>
    <row r="2330" ht="12.75">
      <c r="A2330" s="82"/>
    </row>
    <row r="2331" ht="12.75">
      <c r="A2331" s="82"/>
    </row>
    <row r="2332" ht="12.75">
      <c r="A2332" s="82"/>
    </row>
    <row r="2333" ht="12.75">
      <c r="A2333" s="82"/>
    </row>
    <row r="2334" ht="12.75">
      <c r="A2334" s="82"/>
    </row>
    <row r="2335" ht="12.75">
      <c r="A2335" s="82"/>
    </row>
    <row r="2336" ht="12.75">
      <c r="A2336" s="82"/>
    </row>
    <row r="2337" ht="12.75">
      <c r="A2337" s="82"/>
    </row>
    <row r="2338" ht="12.75">
      <c r="A2338" s="82"/>
    </row>
    <row r="2339" ht="12.75">
      <c r="A2339" s="82"/>
    </row>
    <row r="2340" ht="12.75">
      <c r="A2340" s="82"/>
    </row>
    <row r="2341" ht="12.75">
      <c r="A2341" s="82"/>
    </row>
    <row r="2342" ht="12.75">
      <c r="A2342" s="82"/>
    </row>
    <row r="2343" ht="12.75">
      <c r="A2343" s="82"/>
    </row>
    <row r="2344" ht="12.75">
      <c r="A2344" s="82"/>
    </row>
    <row r="2345" ht="12.75">
      <c r="A2345" s="82"/>
    </row>
    <row r="2346" ht="12.75">
      <c r="A2346" s="82"/>
    </row>
    <row r="2347" ht="12.75">
      <c r="A2347" s="82"/>
    </row>
    <row r="2348" ht="12.75">
      <c r="A2348" s="82"/>
    </row>
    <row r="2349" ht="12.75">
      <c r="A2349" s="82"/>
    </row>
    <row r="2350" ht="12.75">
      <c r="A2350" s="82"/>
    </row>
    <row r="2351" ht="12.75">
      <c r="A2351" s="82"/>
    </row>
    <row r="2352" ht="12.75">
      <c r="A2352" s="82"/>
    </row>
    <row r="2353" ht="12.75">
      <c r="A2353" s="82"/>
    </row>
    <row r="2354" ht="12.75">
      <c r="A2354" s="82"/>
    </row>
    <row r="2355" ht="12.75">
      <c r="A2355" s="82"/>
    </row>
    <row r="2356" ht="12.75">
      <c r="A2356" s="82"/>
    </row>
    <row r="2357" ht="12.75">
      <c r="A2357" s="82"/>
    </row>
    <row r="2358" ht="12.75">
      <c r="A2358" s="82"/>
    </row>
    <row r="2359" ht="12.75">
      <c r="A2359" s="82"/>
    </row>
    <row r="2360" ht="12.75">
      <c r="A2360" s="82"/>
    </row>
    <row r="2361" ht="12.75">
      <c r="A2361" s="82"/>
    </row>
    <row r="2362" ht="12.75">
      <c r="A2362" s="82"/>
    </row>
    <row r="2363" ht="12.75">
      <c r="A2363" s="82"/>
    </row>
    <row r="2364" ht="12.75">
      <c r="A2364" s="82"/>
    </row>
    <row r="2365" ht="12.75">
      <c r="A2365" s="82"/>
    </row>
    <row r="2366" ht="12.75">
      <c r="A2366" s="82"/>
    </row>
    <row r="2367" ht="12.75">
      <c r="A2367" s="82"/>
    </row>
    <row r="2368" ht="12.75">
      <c r="A2368" s="82"/>
    </row>
    <row r="2369" ht="12.75">
      <c r="A2369" s="82"/>
    </row>
    <row r="2370" ht="12.75">
      <c r="A2370" s="82"/>
    </row>
    <row r="2371" ht="12.75">
      <c r="A2371" s="82"/>
    </row>
    <row r="2372" ht="12.75">
      <c r="A2372" s="82"/>
    </row>
    <row r="2373" ht="12.75">
      <c r="A2373" s="82"/>
    </row>
    <row r="2374" ht="12.75">
      <c r="A2374" s="82"/>
    </row>
    <row r="2375" ht="12.75">
      <c r="A2375" s="82"/>
    </row>
    <row r="2376" ht="12.75">
      <c r="A2376" s="82"/>
    </row>
    <row r="2377" ht="12.75">
      <c r="A2377" s="82"/>
    </row>
    <row r="2378" ht="12.75">
      <c r="A2378" s="82"/>
    </row>
    <row r="2379" ht="12.75">
      <c r="A2379" s="82"/>
    </row>
    <row r="2380" ht="12.75">
      <c r="A2380" s="82"/>
    </row>
    <row r="2381" ht="12.75">
      <c r="A2381" s="82"/>
    </row>
    <row r="2382" ht="12.75">
      <c r="A2382" s="82"/>
    </row>
    <row r="2383" ht="12.75">
      <c r="A2383" s="82"/>
    </row>
    <row r="2384" ht="12.75">
      <c r="A2384" s="82"/>
    </row>
    <row r="2385" ht="12.75">
      <c r="A2385" s="82"/>
    </row>
    <row r="2386" ht="12.75">
      <c r="A2386" s="82"/>
    </row>
    <row r="2387" ht="12.75">
      <c r="A2387" s="82"/>
    </row>
    <row r="2388" ht="12.75">
      <c r="A2388" s="82"/>
    </row>
    <row r="2389" ht="12.75">
      <c r="A2389" s="82"/>
    </row>
    <row r="2390" ht="12.75">
      <c r="A2390" s="82"/>
    </row>
    <row r="2391" ht="12.75">
      <c r="A2391" s="82"/>
    </row>
    <row r="2392" ht="12.75">
      <c r="A2392" s="82"/>
    </row>
    <row r="2393" ht="12.75">
      <c r="A2393" s="82"/>
    </row>
    <row r="2394" ht="12.75">
      <c r="A2394" s="82"/>
    </row>
    <row r="2395" ht="12.75">
      <c r="A2395" s="82"/>
    </row>
    <row r="2396" ht="12.75">
      <c r="A2396" s="82"/>
    </row>
    <row r="2397" ht="12.75">
      <c r="A2397" s="82"/>
    </row>
    <row r="2398" ht="12.75">
      <c r="A2398" s="82"/>
    </row>
    <row r="2399" ht="12.75">
      <c r="A2399" s="82"/>
    </row>
    <row r="2400" ht="12.75">
      <c r="A2400" s="82"/>
    </row>
    <row r="2401" ht="12.75">
      <c r="A2401" s="82"/>
    </row>
    <row r="2402" ht="12.75">
      <c r="A2402" s="82"/>
    </row>
    <row r="2403" ht="12.75">
      <c r="A2403" s="82"/>
    </row>
    <row r="2404" ht="12.75">
      <c r="A2404" s="82"/>
    </row>
    <row r="2405" ht="12.75">
      <c r="A2405" s="82"/>
    </row>
    <row r="2406" ht="12.75">
      <c r="A2406" s="82"/>
    </row>
    <row r="2407" ht="12.75">
      <c r="A2407" s="82"/>
    </row>
    <row r="2408" ht="12.75">
      <c r="A2408" s="82"/>
    </row>
    <row r="2409" ht="12.75">
      <c r="A2409" s="82"/>
    </row>
    <row r="2410" ht="12.75">
      <c r="A2410" s="82"/>
    </row>
    <row r="2411" ht="12.75">
      <c r="A2411" s="82"/>
    </row>
    <row r="2412" ht="12.75">
      <c r="A2412" s="82"/>
    </row>
    <row r="2413" ht="12.75">
      <c r="A2413" s="82"/>
    </row>
    <row r="2414" ht="12.75">
      <c r="A2414" s="82"/>
    </row>
    <row r="2415" ht="12.75">
      <c r="A2415" s="82"/>
    </row>
    <row r="2416" ht="12.75">
      <c r="A2416" s="82"/>
    </row>
    <row r="2417" ht="12.75">
      <c r="A2417" s="82"/>
    </row>
    <row r="2418" ht="12.75">
      <c r="A2418" s="82"/>
    </row>
    <row r="2419" ht="12.75">
      <c r="A2419" s="82"/>
    </row>
    <row r="2420" ht="12.75">
      <c r="A2420" s="82"/>
    </row>
    <row r="2421" ht="12.75">
      <c r="A2421" s="82"/>
    </row>
    <row r="2422" ht="12.75">
      <c r="A2422" s="82"/>
    </row>
    <row r="2423" ht="12.75">
      <c r="A2423" s="82"/>
    </row>
    <row r="2424" ht="12.75">
      <c r="A2424" s="82"/>
    </row>
    <row r="2425" ht="12.75">
      <c r="A2425" s="82"/>
    </row>
    <row r="2426" ht="12.75">
      <c r="A2426" s="82"/>
    </row>
    <row r="2427" ht="12.75">
      <c r="A2427" s="82"/>
    </row>
    <row r="2428" ht="12.75">
      <c r="A2428" s="82"/>
    </row>
    <row r="2429" ht="12.75">
      <c r="A2429" s="82"/>
    </row>
    <row r="2430" ht="12.75">
      <c r="A2430" s="82"/>
    </row>
    <row r="2431" ht="12.75">
      <c r="A2431" s="82"/>
    </row>
    <row r="2432" ht="12.75">
      <c r="A2432" s="82"/>
    </row>
    <row r="2433" ht="12.75">
      <c r="A2433" s="82"/>
    </row>
    <row r="2434" ht="12.75">
      <c r="A2434" s="82"/>
    </row>
    <row r="2435" ht="12.75">
      <c r="A2435" s="82"/>
    </row>
    <row r="2436" ht="12.75">
      <c r="A2436" s="82"/>
    </row>
    <row r="2437" ht="12.75">
      <c r="A2437" s="82"/>
    </row>
    <row r="2438" ht="12.75">
      <c r="A2438" s="82"/>
    </row>
    <row r="2439" ht="12.75">
      <c r="A2439" s="82"/>
    </row>
    <row r="2440" ht="12.75">
      <c r="A2440" s="82"/>
    </row>
    <row r="2441" ht="12.75">
      <c r="A2441" s="82"/>
    </row>
    <row r="2442" ht="12.75">
      <c r="A2442" s="82"/>
    </row>
    <row r="2443" ht="12.75">
      <c r="A2443" s="82"/>
    </row>
    <row r="2444" ht="12.75">
      <c r="A2444" s="82"/>
    </row>
    <row r="2445" ht="12.75">
      <c r="A2445" s="82"/>
    </row>
    <row r="2446" ht="12.75">
      <c r="A2446" s="82"/>
    </row>
    <row r="2447" ht="12.75">
      <c r="A2447" s="82"/>
    </row>
    <row r="2448" ht="12.75">
      <c r="A2448" s="82"/>
    </row>
    <row r="2449" ht="12.75">
      <c r="A2449" s="82"/>
    </row>
    <row r="2450" ht="12.75">
      <c r="A2450" s="82"/>
    </row>
    <row r="2451" ht="12.75">
      <c r="A2451" s="82"/>
    </row>
    <row r="2452" ht="12.75">
      <c r="A2452" s="82"/>
    </row>
    <row r="2453" ht="12.75">
      <c r="A2453" s="82"/>
    </row>
    <row r="2454" ht="12.75">
      <c r="A2454" s="82"/>
    </row>
    <row r="2455" ht="12.75">
      <c r="A2455" s="82"/>
    </row>
    <row r="2456" ht="12.75">
      <c r="A2456" s="82"/>
    </row>
    <row r="2457" ht="12.75">
      <c r="A2457" s="82"/>
    </row>
    <row r="2458" ht="12.75">
      <c r="A2458" s="82"/>
    </row>
    <row r="2459" ht="12.75">
      <c r="A2459" s="82"/>
    </row>
    <row r="2460" ht="12.75">
      <c r="A2460" s="82"/>
    </row>
    <row r="2461" ht="12.75">
      <c r="A2461" s="82"/>
    </row>
    <row r="2462" ht="12.75">
      <c r="A2462" s="82"/>
    </row>
    <row r="2463" ht="12.75">
      <c r="A2463" s="82"/>
    </row>
    <row r="2464" ht="12.75">
      <c r="A2464" s="82"/>
    </row>
    <row r="2465" ht="12.75">
      <c r="A2465" s="82"/>
    </row>
    <row r="2466" ht="12.75">
      <c r="A2466" s="82"/>
    </row>
    <row r="2467" ht="12.75">
      <c r="A2467" s="82"/>
    </row>
    <row r="2468" ht="12.75">
      <c r="A2468" s="82"/>
    </row>
    <row r="2469" ht="12.75">
      <c r="A2469" s="82"/>
    </row>
    <row r="2470" ht="12.75">
      <c r="A2470" s="82"/>
    </row>
    <row r="2471" ht="12.75">
      <c r="A2471" s="82"/>
    </row>
    <row r="2472" ht="12.75">
      <c r="A2472" s="82"/>
    </row>
    <row r="2473" ht="12.75">
      <c r="A2473" s="82"/>
    </row>
    <row r="2474" ht="12.75">
      <c r="A2474" s="82"/>
    </row>
    <row r="2475" ht="12.75">
      <c r="A2475" s="82"/>
    </row>
    <row r="2476" ht="12.75">
      <c r="A2476" s="82"/>
    </row>
    <row r="2477" ht="12.75">
      <c r="A2477" s="82"/>
    </row>
    <row r="2478" ht="12.75">
      <c r="A2478" s="82"/>
    </row>
    <row r="2479" ht="12.75">
      <c r="A2479" s="82"/>
    </row>
    <row r="2480" ht="12.75">
      <c r="A2480" s="82"/>
    </row>
    <row r="2481" ht="12.75">
      <c r="A2481" s="82"/>
    </row>
    <row r="2482" ht="12.75">
      <c r="A2482" s="82"/>
    </row>
    <row r="2483" ht="12.75">
      <c r="A2483" s="82"/>
    </row>
    <row r="2484" ht="12.75">
      <c r="A2484" s="82"/>
    </row>
    <row r="2485" ht="12.75">
      <c r="A2485" s="82"/>
    </row>
    <row r="2486" ht="12.75">
      <c r="A2486" s="82"/>
    </row>
    <row r="2487" ht="12.75">
      <c r="A2487" s="82"/>
    </row>
    <row r="2488" ht="12.75">
      <c r="A2488" s="82"/>
    </row>
    <row r="2489" ht="12.75">
      <c r="A2489" s="82"/>
    </row>
    <row r="2490" ht="12.75">
      <c r="A2490" s="82"/>
    </row>
    <row r="2491" ht="12.75">
      <c r="A2491" s="82"/>
    </row>
    <row r="2492" ht="12.75">
      <c r="A2492" s="82"/>
    </row>
    <row r="2493" ht="12.75">
      <c r="A2493" s="82"/>
    </row>
    <row r="2494" ht="12.75">
      <c r="A2494" s="82"/>
    </row>
    <row r="2495" ht="12.75">
      <c r="A2495" s="82"/>
    </row>
    <row r="2496" ht="12.75">
      <c r="A2496" s="82"/>
    </row>
    <row r="2497" ht="12.75">
      <c r="A2497" s="82"/>
    </row>
    <row r="2498" ht="12.75">
      <c r="A2498" s="82"/>
    </row>
    <row r="2499" ht="12.75">
      <c r="A2499" s="82"/>
    </row>
    <row r="2500" ht="12.75">
      <c r="A2500" s="82"/>
    </row>
    <row r="2501" ht="12.75">
      <c r="A2501" s="82"/>
    </row>
    <row r="2502" ht="12.75">
      <c r="A2502" s="82"/>
    </row>
    <row r="2503" ht="12.75">
      <c r="A2503" s="82"/>
    </row>
    <row r="2504" ht="12.75">
      <c r="A2504" s="82"/>
    </row>
    <row r="2505" ht="12.75">
      <c r="A2505" s="82"/>
    </row>
    <row r="2506" ht="12.75">
      <c r="A2506" s="82"/>
    </row>
    <row r="2507" ht="12.75">
      <c r="A2507" s="82"/>
    </row>
    <row r="2508" ht="12.75">
      <c r="A2508" s="82"/>
    </row>
    <row r="2509" ht="12.75">
      <c r="A2509" s="82"/>
    </row>
    <row r="2510" ht="12.75">
      <c r="A2510" s="82"/>
    </row>
    <row r="2511" ht="12.75">
      <c r="A2511" s="82"/>
    </row>
    <row r="2512" ht="12.75">
      <c r="A2512" s="82"/>
    </row>
    <row r="2513" ht="12.75">
      <c r="A2513" s="82"/>
    </row>
    <row r="2514" ht="12.75">
      <c r="A2514" s="82"/>
    </row>
    <row r="2515" ht="12.75">
      <c r="A2515" s="82"/>
    </row>
    <row r="2516" ht="12.75">
      <c r="A2516" s="82"/>
    </row>
    <row r="2517" ht="12.75">
      <c r="A2517" s="82"/>
    </row>
    <row r="2518" ht="12.75">
      <c r="A2518" s="82"/>
    </row>
    <row r="2519" ht="12.75">
      <c r="A2519" s="82"/>
    </row>
    <row r="2520" ht="12.75">
      <c r="A2520" s="82"/>
    </row>
    <row r="2521" ht="12.75">
      <c r="A2521" s="82"/>
    </row>
    <row r="2522" ht="12.75">
      <c r="A2522" s="82"/>
    </row>
    <row r="2523" ht="12.75">
      <c r="A2523" s="82"/>
    </row>
    <row r="2524" ht="12.75">
      <c r="A2524" s="82"/>
    </row>
    <row r="2525" ht="12.75">
      <c r="A2525" s="82"/>
    </row>
    <row r="2526" ht="12.75">
      <c r="A2526" s="82"/>
    </row>
    <row r="2527" ht="12.75">
      <c r="A2527" s="82"/>
    </row>
    <row r="2528" ht="12.75">
      <c r="A2528" s="82"/>
    </row>
    <row r="2529" ht="12.75">
      <c r="A2529" s="82"/>
    </row>
    <row r="2530" ht="12.75">
      <c r="A2530" s="82"/>
    </row>
    <row r="2531" ht="12.75">
      <c r="A2531" s="82"/>
    </row>
    <row r="2532" ht="12.75">
      <c r="A2532" s="82"/>
    </row>
    <row r="2533" ht="12.75">
      <c r="A2533" s="82"/>
    </row>
    <row r="2534" ht="12.75">
      <c r="A2534" s="82"/>
    </row>
    <row r="2535" ht="12.75">
      <c r="A2535" s="82"/>
    </row>
    <row r="2536" ht="12.75">
      <c r="A2536" s="82"/>
    </row>
    <row r="2537" ht="12.75">
      <c r="A2537" s="82"/>
    </row>
    <row r="2538" ht="12.75">
      <c r="A2538" s="82"/>
    </row>
    <row r="2539" ht="12.75">
      <c r="A2539" s="82"/>
    </row>
    <row r="2540" ht="12.75">
      <c r="A2540" s="82"/>
    </row>
    <row r="2541" ht="12.75">
      <c r="A2541" s="82"/>
    </row>
    <row r="2542" ht="12.75">
      <c r="A2542" s="82"/>
    </row>
    <row r="2543" ht="12.75">
      <c r="A2543" s="82"/>
    </row>
    <row r="2544" ht="12.75">
      <c r="A2544" s="82"/>
    </row>
    <row r="2545" ht="12.75">
      <c r="A2545" s="82"/>
    </row>
    <row r="2546" ht="12.75">
      <c r="A2546" s="82"/>
    </row>
    <row r="2547" ht="12.75">
      <c r="A2547" s="82"/>
    </row>
    <row r="2548" ht="12.75">
      <c r="A2548" s="82"/>
    </row>
    <row r="2549" ht="12.75">
      <c r="A2549" s="82"/>
    </row>
    <row r="2550" ht="12.75">
      <c r="A2550" s="82"/>
    </row>
    <row r="2551" ht="12.75">
      <c r="A2551" s="82"/>
    </row>
    <row r="2552" ht="12.75">
      <c r="A2552" s="82"/>
    </row>
    <row r="2553" ht="12.75">
      <c r="A2553" s="82"/>
    </row>
    <row r="2554" ht="12.75">
      <c r="A2554" s="82"/>
    </row>
    <row r="2555" ht="12.75">
      <c r="A2555" s="82"/>
    </row>
    <row r="2556" ht="12.75">
      <c r="A2556" s="82"/>
    </row>
    <row r="2557" ht="12.75">
      <c r="A2557" s="82"/>
    </row>
    <row r="2558" ht="12.75">
      <c r="A2558" s="82"/>
    </row>
    <row r="2559" ht="12.75">
      <c r="A2559" s="82"/>
    </row>
    <row r="2560" ht="12.75">
      <c r="A2560" s="82"/>
    </row>
    <row r="2561" ht="12.75">
      <c r="A2561" s="82"/>
    </row>
    <row r="2562" ht="12.75">
      <c r="A2562" s="82"/>
    </row>
    <row r="2563" ht="12.75">
      <c r="A2563" s="82"/>
    </row>
    <row r="2564" ht="12.75">
      <c r="A2564" s="82"/>
    </row>
    <row r="2565" ht="12.75">
      <c r="A2565" s="82"/>
    </row>
    <row r="2566" ht="12.75">
      <c r="A2566" s="82"/>
    </row>
    <row r="2567" ht="12.75">
      <c r="A2567" s="82"/>
    </row>
    <row r="2568" ht="12.75">
      <c r="A2568" s="82"/>
    </row>
    <row r="2569" ht="12.75">
      <c r="A2569" s="82"/>
    </row>
    <row r="2570" ht="12.75">
      <c r="A2570" s="82"/>
    </row>
    <row r="2571" ht="12.75">
      <c r="A2571" s="82"/>
    </row>
    <row r="2572" ht="12.75">
      <c r="A2572" s="82"/>
    </row>
    <row r="2573" ht="12.75">
      <c r="A2573" s="82"/>
    </row>
    <row r="2574" ht="12.75">
      <c r="A2574" s="82"/>
    </row>
    <row r="2575" ht="12.75">
      <c r="A2575" s="82"/>
    </row>
    <row r="2576" ht="12.75">
      <c r="A2576" s="82"/>
    </row>
    <row r="2577" ht="12.75">
      <c r="A2577" s="82"/>
    </row>
    <row r="2578" ht="12.75">
      <c r="A2578" s="82"/>
    </row>
    <row r="2579" ht="12.75">
      <c r="A2579" s="82"/>
    </row>
    <row r="2580" ht="12.75">
      <c r="A2580" s="82"/>
    </row>
    <row r="2581" ht="12.75">
      <c r="A2581" s="82"/>
    </row>
    <row r="2582" ht="12.75">
      <c r="A2582" s="82"/>
    </row>
    <row r="2583" ht="12.75">
      <c r="A2583" s="82"/>
    </row>
    <row r="2584" ht="12.75">
      <c r="A2584" s="82"/>
    </row>
    <row r="2585" ht="12.75">
      <c r="A2585" s="82"/>
    </row>
    <row r="2586" ht="12.75">
      <c r="A2586" s="82"/>
    </row>
    <row r="2587" ht="12.75">
      <c r="A2587" s="82"/>
    </row>
    <row r="2588" ht="12.75">
      <c r="A2588" s="82"/>
    </row>
    <row r="2589" ht="12.75">
      <c r="A2589" s="82"/>
    </row>
    <row r="2590" ht="12.75">
      <c r="A2590" s="82"/>
    </row>
    <row r="2591" ht="12.75">
      <c r="A2591" s="82"/>
    </row>
    <row r="2592" ht="12.75">
      <c r="A2592" s="82"/>
    </row>
    <row r="2593" ht="12.75">
      <c r="A2593" s="82"/>
    </row>
    <row r="2594" ht="12.75">
      <c r="A2594" s="82"/>
    </row>
    <row r="2595" ht="12.75">
      <c r="A2595" s="82"/>
    </row>
    <row r="2596" ht="12.75">
      <c r="A2596" s="82"/>
    </row>
    <row r="2597" ht="12.75">
      <c r="A2597" s="82"/>
    </row>
    <row r="2598" ht="12.75">
      <c r="A2598" s="82"/>
    </row>
    <row r="2599" ht="12.75">
      <c r="A2599" s="82"/>
    </row>
    <row r="2600" ht="12.75">
      <c r="A2600" s="82"/>
    </row>
    <row r="2601" ht="12.75">
      <c r="A2601" s="82"/>
    </row>
    <row r="2602" ht="12.75">
      <c r="A2602" s="82"/>
    </row>
    <row r="2603" ht="12.75">
      <c r="A2603" s="82"/>
    </row>
    <row r="2604" ht="12.75">
      <c r="A2604" s="82"/>
    </row>
    <row r="2605" ht="12.75">
      <c r="A2605" s="82"/>
    </row>
    <row r="2606" ht="12.75">
      <c r="A2606" s="82"/>
    </row>
    <row r="2607" ht="12.75">
      <c r="A2607" s="82"/>
    </row>
    <row r="2608" ht="12.75">
      <c r="A2608" s="82"/>
    </row>
    <row r="2609" ht="12.75">
      <c r="A2609" s="82"/>
    </row>
    <row r="2610" ht="12.75">
      <c r="A2610" s="82"/>
    </row>
    <row r="2611" ht="12.75">
      <c r="A2611" s="82"/>
    </row>
    <row r="2612" ht="12.75">
      <c r="A2612" s="82"/>
    </row>
    <row r="2613" ht="12.75">
      <c r="A2613" s="82"/>
    </row>
    <row r="2614" ht="12.75">
      <c r="A2614" s="82"/>
    </row>
    <row r="2615" ht="12.75">
      <c r="A2615" s="82"/>
    </row>
    <row r="2616" ht="12.75">
      <c r="A2616" s="82"/>
    </row>
    <row r="2617" ht="12.75">
      <c r="A2617" s="82"/>
    </row>
    <row r="2618" ht="12.75">
      <c r="A2618" s="82"/>
    </row>
    <row r="2619" ht="12.75">
      <c r="A2619" s="82"/>
    </row>
    <row r="2620" ht="12.75">
      <c r="A2620" s="82"/>
    </row>
    <row r="2621" ht="12.75">
      <c r="A2621" s="82"/>
    </row>
    <row r="2622" ht="12.75">
      <c r="A2622" s="82"/>
    </row>
    <row r="2623" ht="12.75">
      <c r="A2623" s="82"/>
    </row>
    <row r="2624" ht="12.75">
      <c r="A2624" s="82"/>
    </row>
    <row r="2625" ht="12.75">
      <c r="A2625" s="82"/>
    </row>
    <row r="2626" ht="12.75">
      <c r="A2626" s="82"/>
    </row>
    <row r="2627" ht="12.75">
      <c r="A2627" s="82"/>
    </row>
    <row r="2628" ht="12.75">
      <c r="A2628" s="82"/>
    </row>
    <row r="2629" ht="12.75">
      <c r="A2629" s="82"/>
    </row>
    <row r="2630" ht="12.75">
      <c r="A2630" s="82"/>
    </row>
    <row r="2631" ht="12.75">
      <c r="A2631" s="82"/>
    </row>
    <row r="2632" ht="12.75">
      <c r="A2632" s="82"/>
    </row>
    <row r="2633" ht="12.75">
      <c r="A2633" s="82"/>
    </row>
    <row r="2634" ht="12.75">
      <c r="A2634" s="82"/>
    </row>
    <row r="2635" ht="12.75">
      <c r="A2635" s="82"/>
    </row>
    <row r="2636" ht="12.75">
      <c r="A2636" s="82"/>
    </row>
    <row r="2637" ht="12.75">
      <c r="A2637" s="82"/>
    </row>
    <row r="2638" ht="12.75">
      <c r="A2638" s="82"/>
    </row>
    <row r="2639" ht="12.75">
      <c r="A2639" s="82"/>
    </row>
    <row r="2640" ht="12.75">
      <c r="A2640" s="82"/>
    </row>
    <row r="2641" ht="12.75">
      <c r="A2641" s="82"/>
    </row>
    <row r="2642" ht="12.75">
      <c r="A2642" s="82"/>
    </row>
    <row r="2643" ht="12.75">
      <c r="A2643" s="82"/>
    </row>
    <row r="2644" ht="12.75">
      <c r="A2644" s="82"/>
    </row>
    <row r="2645" ht="12.75">
      <c r="A2645" s="82"/>
    </row>
    <row r="2646" ht="12.75">
      <c r="A2646" s="82"/>
    </row>
    <row r="2647" ht="12.75">
      <c r="A2647" s="82"/>
    </row>
    <row r="2648" ht="12.75">
      <c r="A2648" s="82"/>
    </row>
    <row r="2649" ht="12.75">
      <c r="A2649" s="82"/>
    </row>
    <row r="2650" ht="12.75">
      <c r="A2650" s="82"/>
    </row>
    <row r="2651" ht="12.75">
      <c r="A2651" s="82"/>
    </row>
    <row r="2652" ht="12.75">
      <c r="A2652" s="82"/>
    </row>
    <row r="2653" ht="12.75">
      <c r="A2653" s="82"/>
    </row>
    <row r="2654" ht="12.75">
      <c r="A2654" s="82"/>
    </row>
    <row r="2655" ht="12.75">
      <c r="A2655" s="82"/>
    </row>
    <row r="2656" ht="12.75">
      <c r="A2656" s="82"/>
    </row>
    <row r="2657" ht="12.75">
      <c r="A2657" s="82"/>
    </row>
    <row r="2658" ht="12.75">
      <c r="A2658" s="82"/>
    </row>
    <row r="2659" ht="12.75">
      <c r="A2659" s="82"/>
    </row>
    <row r="2660" ht="12.75">
      <c r="A2660" s="82"/>
    </row>
    <row r="2661" ht="12.75">
      <c r="A2661" s="82"/>
    </row>
    <row r="2662" ht="12.75">
      <c r="A2662" s="82"/>
    </row>
    <row r="2663" ht="12.75">
      <c r="A2663" s="82"/>
    </row>
    <row r="2664" ht="12.75">
      <c r="A2664" s="82"/>
    </row>
    <row r="2665" ht="12.75">
      <c r="A2665" s="82"/>
    </row>
    <row r="2666" ht="12.75">
      <c r="A2666" s="82"/>
    </row>
    <row r="2667" ht="12.75">
      <c r="A2667" s="82"/>
    </row>
    <row r="2668" ht="12.75">
      <c r="A2668" s="82"/>
    </row>
    <row r="2669" ht="12.75">
      <c r="A2669" s="82"/>
    </row>
    <row r="2670" ht="12.75">
      <c r="A2670" s="82"/>
    </row>
    <row r="2671" ht="12.75">
      <c r="A2671" s="82"/>
    </row>
    <row r="2672" ht="12.75">
      <c r="A2672" s="82"/>
    </row>
    <row r="2673" ht="12.75">
      <c r="A2673" s="82"/>
    </row>
    <row r="2674" ht="12.75">
      <c r="A2674" s="82"/>
    </row>
    <row r="2675" ht="12.75">
      <c r="A2675" s="82"/>
    </row>
    <row r="2676" ht="12.75">
      <c r="A2676" s="82"/>
    </row>
    <row r="2677" ht="12.75">
      <c r="A2677" s="82"/>
    </row>
    <row r="2678" ht="12.75">
      <c r="A2678" s="82"/>
    </row>
    <row r="2679" ht="12.75">
      <c r="A2679" s="82"/>
    </row>
    <row r="2680" ht="12.75">
      <c r="A2680" s="82"/>
    </row>
    <row r="2681" ht="12.75">
      <c r="A2681" s="82"/>
    </row>
    <row r="2682" ht="12.75">
      <c r="A2682" s="82"/>
    </row>
    <row r="2683" ht="12.75">
      <c r="A2683" s="82"/>
    </row>
    <row r="2684" ht="12.75">
      <c r="A2684" s="82"/>
    </row>
    <row r="2685" ht="12.75">
      <c r="A2685" s="82"/>
    </row>
    <row r="2686" ht="12.75">
      <c r="A2686" s="82"/>
    </row>
    <row r="2687" ht="12.75">
      <c r="A2687" s="82"/>
    </row>
    <row r="2688" ht="12.75">
      <c r="A2688" s="82"/>
    </row>
    <row r="2689" ht="12.75">
      <c r="A2689" s="82"/>
    </row>
    <row r="2690" ht="12.75">
      <c r="A2690" s="82"/>
    </row>
    <row r="2691" ht="12.75">
      <c r="A2691" s="82"/>
    </row>
    <row r="2692" ht="12.75">
      <c r="A2692" s="82"/>
    </row>
    <row r="2693" ht="12.75">
      <c r="A2693" s="82"/>
    </row>
    <row r="2694" ht="12.75">
      <c r="A2694" s="82"/>
    </row>
    <row r="2695" ht="12.75">
      <c r="A2695" s="82"/>
    </row>
    <row r="2696" ht="12.75">
      <c r="A2696" s="82"/>
    </row>
    <row r="2697" ht="12.75">
      <c r="A2697" s="82"/>
    </row>
    <row r="2698" ht="12.75">
      <c r="A2698" s="82"/>
    </row>
    <row r="2699" ht="12.75">
      <c r="A2699" s="82"/>
    </row>
    <row r="2700" ht="12.75">
      <c r="A2700" s="82"/>
    </row>
    <row r="2701" ht="12.75">
      <c r="A2701" s="82"/>
    </row>
    <row r="2702" ht="12.75">
      <c r="A2702" s="82"/>
    </row>
    <row r="2703" ht="12.75">
      <c r="A2703" s="82"/>
    </row>
    <row r="2704" ht="12.75">
      <c r="A2704" s="82"/>
    </row>
    <row r="2705" ht="12.75">
      <c r="A2705" s="82"/>
    </row>
    <row r="2706" ht="12.75">
      <c r="A2706" s="82"/>
    </row>
    <row r="2707" ht="12.75">
      <c r="A2707" s="82"/>
    </row>
    <row r="2708" ht="12.75">
      <c r="A2708" s="82"/>
    </row>
    <row r="2709" ht="12.75">
      <c r="A2709" s="82"/>
    </row>
    <row r="2710" ht="12.75">
      <c r="A2710" s="82"/>
    </row>
    <row r="2711" ht="12.75">
      <c r="A2711" s="82"/>
    </row>
    <row r="2712" ht="12.75">
      <c r="A2712" s="82"/>
    </row>
    <row r="2713" ht="12.75">
      <c r="A2713" s="82"/>
    </row>
    <row r="2714" ht="12.75">
      <c r="A2714" s="82"/>
    </row>
    <row r="2715" ht="12.75">
      <c r="A2715" s="82"/>
    </row>
    <row r="2716" ht="12.75">
      <c r="A2716" s="82"/>
    </row>
    <row r="2717" ht="12.75">
      <c r="A2717" s="82"/>
    </row>
    <row r="2718" ht="12.75">
      <c r="A2718" s="82"/>
    </row>
    <row r="2719" ht="12.75">
      <c r="A2719" s="82"/>
    </row>
    <row r="2720" ht="12.75">
      <c r="A2720" s="82"/>
    </row>
    <row r="2721" ht="12.75">
      <c r="A2721" s="82"/>
    </row>
    <row r="2722" ht="12.75">
      <c r="A2722" s="82"/>
    </row>
    <row r="2723" ht="12.75">
      <c r="A2723" s="82"/>
    </row>
    <row r="2724" ht="12.75">
      <c r="A2724" s="82"/>
    </row>
    <row r="2725" ht="12.75">
      <c r="A2725" s="82"/>
    </row>
    <row r="2726" ht="12.75">
      <c r="A2726" s="82"/>
    </row>
    <row r="2727" ht="12.75">
      <c r="A2727" s="82"/>
    </row>
    <row r="2728" ht="12.75">
      <c r="A2728" s="82"/>
    </row>
    <row r="2729" ht="12.75">
      <c r="A2729" s="82"/>
    </row>
    <row r="2730" ht="12.75">
      <c r="A2730" s="82"/>
    </row>
    <row r="2731" ht="12.75">
      <c r="A2731" s="82"/>
    </row>
    <row r="2732" ht="12.75">
      <c r="A2732" s="82"/>
    </row>
    <row r="2733" ht="12.75">
      <c r="A2733" s="82"/>
    </row>
    <row r="2734" ht="12.75">
      <c r="A2734" s="82"/>
    </row>
    <row r="2735" ht="12.75">
      <c r="A2735" s="82"/>
    </row>
    <row r="2736" ht="12.75">
      <c r="A2736" s="82"/>
    </row>
    <row r="2737" ht="12.75">
      <c r="A2737" s="82"/>
    </row>
    <row r="2738" ht="12.75">
      <c r="A2738" s="82"/>
    </row>
    <row r="2739" ht="12.75">
      <c r="A2739" s="82"/>
    </row>
    <row r="2740" ht="12.75">
      <c r="A2740" s="82"/>
    </row>
    <row r="2741" ht="12.75">
      <c r="A2741" s="82"/>
    </row>
    <row r="2742" ht="12.75">
      <c r="A2742" s="82"/>
    </row>
    <row r="2743" ht="12.75">
      <c r="A2743" s="82"/>
    </row>
    <row r="2744" ht="12.75">
      <c r="A2744" s="82"/>
    </row>
    <row r="2745" ht="12.75">
      <c r="A2745" s="82"/>
    </row>
    <row r="2746" ht="12.75">
      <c r="A2746" s="82"/>
    </row>
    <row r="2747" ht="12.75">
      <c r="A2747" s="82"/>
    </row>
    <row r="2748" ht="12.75">
      <c r="A2748" s="82"/>
    </row>
    <row r="2749" ht="12.75">
      <c r="A2749" s="82"/>
    </row>
    <row r="2750" ht="12.75">
      <c r="A2750" s="82"/>
    </row>
    <row r="2751" ht="12.75">
      <c r="A2751" s="82"/>
    </row>
    <row r="2752" ht="12.75">
      <c r="A2752" s="82"/>
    </row>
    <row r="2753" ht="12.75">
      <c r="A2753" s="82"/>
    </row>
    <row r="2754" ht="12.75">
      <c r="A2754" s="82"/>
    </row>
    <row r="2755" ht="12.75">
      <c r="A2755" s="82"/>
    </row>
    <row r="2756" ht="12.75">
      <c r="A2756" s="82"/>
    </row>
    <row r="2757" ht="12.75">
      <c r="A2757" s="82"/>
    </row>
    <row r="2758" ht="12.75">
      <c r="A2758" s="82"/>
    </row>
    <row r="2759" ht="12.75">
      <c r="A2759" s="82"/>
    </row>
    <row r="2760" ht="12.75">
      <c r="A2760" s="82"/>
    </row>
    <row r="2761" ht="12.75">
      <c r="A2761" s="82"/>
    </row>
    <row r="2762" ht="12.75">
      <c r="A2762" s="82"/>
    </row>
    <row r="2763" ht="12.75">
      <c r="A2763" s="82"/>
    </row>
    <row r="2764" ht="12.75">
      <c r="A2764" s="82"/>
    </row>
    <row r="2765" ht="12.75">
      <c r="A2765" s="82"/>
    </row>
    <row r="2766" ht="12.75">
      <c r="A2766" s="82"/>
    </row>
    <row r="2767" ht="12.75">
      <c r="A2767" s="82"/>
    </row>
    <row r="2768" ht="12.75">
      <c r="A2768" s="82"/>
    </row>
    <row r="2769" ht="12.75">
      <c r="A2769" s="82"/>
    </row>
    <row r="2770" ht="12.75">
      <c r="A2770" s="82"/>
    </row>
    <row r="2771" ht="12.75">
      <c r="A2771" s="82"/>
    </row>
    <row r="2772" ht="12.75">
      <c r="A2772" s="82"/>
    </row>
    <row r="2773" ht="12.75">
      <c r="A2773" s="82"/>
    </row>
    <row r="2774" ht="12.75">
      <c r="A2774" s="82"/>
    </row>
    <row r="2775" ht="12.75">
      <c r="A2775" s="82"/>
    </row>
    <row r="2776" ht="12.75">
      <c r="A2776" s="82"/>
    </row>
    <row r="2777" ht="12.75">
      <c r="A2777" s="82"/>
    </row>
    <row r="2778" ht="12.75">
      <c r="A2778" s="82"/>
    </row>
    <row r="2779" ht="12.75">
      <c r="A2779" s="82"/>
    </row>
    <row r="2780" ht="12.75">
      <c r="A2780" s="82"/>
    </row>
    <row r="2781" ht="12.75">
      <c r="A2781" s="82"/>
    </row>
    <row r="2782" ht="12.75">
      <c r="A2782" s="82"/>
    </row>
    <row r="2783" ht="12.75">
      <c r="A2783" s="82"/>
    </row>
    <row r="2784" ht="12.75">
      <c r="A2784" s="82"/>
    </row>
    <row r="2785" ht="12.75">
      <c r="A2785" s="82"/>
    </row>
    <row r="2786" ht="12.75">
      <c r="A2786" s="82"/>
    </row>
    <row r="2787" ht="12.75">
      <c r="A2787" s="82"/>
    </row>
    <row r="2788" ht="12.75">
      <c r="A2788" s="82"/>
    </row>
    <row r="2789" ht="12.75">
      <c r="A2789" s="82"/>
    </row>
    <row r="2790" ht="12.75">
      <c r="A2790" s="82"/>
    </row>
    <row r="2791" ht="12.75">
      <c r="A2791" s="82"/>
    </row>
    <row r="2792" ht="12.75">
      <c r="A2792" s="82"/>
    </row>
    <row r="2793" ht="12.75">
      <c r="A2793" s="82"/>
    </row>
    <row r="2794" ht="12.75">
      <c r="A2794" s="82"/>
    </row>
    <row r="2795" ht="12.75">
      <c r="A2795" s="82"/>
    </row>
    <row r="2796" ht="12.75">
      <c r="A2796" s="82"/>
    </row>
    <row r="2797" ht="12.75">
      <c r="A2797" s="82"/>
    </row>
    <row r="2798" ht="12.75">
      <c r="A2798" s="82"/>
    </row>
    <row r="2799" ht="12.75">
      <c r="A2799" s="82"/>
    </row>
    <row r="2800" ht="12.75">
      <c r="A2800" s="82"/>
    </row>
    <row r="2801" ht="12.75">
      <c r="A2801" s="82"/>
    </row>
    <row r="2802" ht="12.75">
      <c r="A2802" s="82"/>
    </row>
    <row r="2803" ht="12.75">
      <c r="A2803" s="82"/>
    </row>
    <row r="2804" ht="12.75">
      <c r="A2804" s="82"/>
    </row>
    <row r="2805" ht="12.75">
      <c r="A2805" s="82"/>
    </row>
    <row r="2806" ht="12.75">
      <c r="A2806" s="82"/>
    </row>
    <row r="2807" ht="12.75">
      <c r="A2807" s="82"/>
    </row>
    <row r="2808" ht="12.75">
      <c r="A2808" s="82"/>
    </row>
    <row r="2809" ht="12.75">
      <c r="A2809" s="82"/>
    </row>
    <row r="2810" ht="12.75">
      <c r="A2810" s="82"/>
    </row>
    <row r="2811" ht="12.75">
      <c r="A2811" s="82"/>
    </row>
    <row r="2812" ht="12.75">
      <c r="A2812" s="82"/>
    </row>
    <row r="2813" ht="12.75">
      <c r="A2813" s="82"/>
    </row>
    <row r="2814" ht="12.75">
      <c r="A2814" s="82"/>
    </row>
    <row r="2815" ht="12.75">
      <c r="A2815" s="82"/>
    </row>
    <row r="2816" ht="12.75">
      <c r="A2816" s="82"/>
    </row>
    <row r="2817" ht="12.75">
      <c r="A2817" s="82"/>
    </row>
    <row r="2818" ht="12.75">
      <c r="A2818" s="82"/>
    </row>
    <row r="2819" ht="12.75">
      <c r="A2819" s="82"/>
    </row>
    <row r="2820" ht="12.75">
      <c r="A2820" s="82"/>
    </row>
    <row r="2821" ht="12.75">
      <c r="A2821" s="82"/>
    </row>
    <row r="2822" ht="12.75">
      <c r="A2822" s="82"/>
    </row>
    <row r="2823" ht="12.75">
      <c r="A2823" s="82"/>
    </row>
    <row r="2824" ht="12.75">
      <c r="A2824" s="82"/>
    </row>
    <row r="2825" ht="12.75">
      <c r="A2825" s="82"/>
    </row>
    <row r="2826" ht="12.75">
      <c r="A2826" s="82"/>
    </row>
    <row r="2827" ht="12.75">
      <c r="A2827" s="82"/>
    </row>
    <row r="2828" ht="12.75">
      <c r="A2828" s="82"/>
    </row>
    <row r="2829" ht="12.75">
      <c r="A2829" s="82"/>
    </row>
    <row r="2830" ht="12.75">
      <c r="A2830" s="82"/>
    </row>
    <row r="2831" ht="12.75">
      <c r="A2831" s="82"/>
    </row>
    <row r="2832" ht="12.75">
      <c r="A2832" s="82"/>
    </row>
    <row r="2833" ht="12.75">
      <c r="A2833" s="82"/>
    </row>
    <row r="2834" ht="12.75">
      <c r="A2834" s="82"/>
    </row>
    <row r="2835" ht="12.75">
      <c r="A2835" s="82"/>
    </row>
    <row r="2836" ht="12.75">
      <c r="A2836" s="82"/>
    </row>
    <row r="2837" ht="12.75">
      <c r="A2837" s="82"/>
    </row>
    <row r="2838" ht="12.75">
      <c r="A2838" s="82"/>
    </row>
    <row r="2839" ht="12.75">
      <c r="A2839" s="82"/>
    </row>
    <row r="2840" ht="12.75">
      <c r="A2840" s="82"/>
    </row>
    <row r="2841" ht="12.75">
      <c r="A2841" s="82"/>
    </row>
    <row r="2842" ht="12.75">
      <c r="A2842" s="82"/>
    </row>
    <row r="2843" ht="12.75">
      <c r="A2843" s="82"/>
    </row>
    <row r="2844" ht="12.75">
      <c r="A2844" s="82"/>
    </row>
    <row r="2845" ht="12.75">
      <c r="A2845" s="82"/>
    </row>
    <row r="2846" ht="12.75">
      <c r="A2846" s="82"/>
    </row>
    <row r="2847" ht="12.75">
      <c r="A2847" s="82"/>
    </row>
    <row r="2848" ht="12.75">
      <c r="A2848" s="82"/>
    </row>
    <row r="2849" ht="12.75">
      <c r="A2849" s="82"/>
    </row>
    <row r="2850" ht="12.75">
      <c r="A2850" s="82"/>
    </row>
    <row r="2851" ht="12.75">
      <c r="A2851" s="82"/>
    </row>
    <row r="2852" ht="12.75">
      <c r="A2852" s="82"/>
    </row>
    <row r="2853" ht="12.75">
      <c r="A2853" s="82"/>
    </row>
    <row r="2854" ht="12.75">
      <c r="A2854" s="82"/>
    </row>
    <row r="2855" ht="12.75">
      <c r="A2855" s="82"/>
    </row>
    <row r="2856" ht="12.75">
      <c r="A2856" s="82"/>
    </row>
    <row r="2857" ht="12.75">
      <c r="A2857" s="82"/>
    </row>
    <row r="2858" ht="12.75">
      <c r="A2858" s="82"/>
    </row>
    <row r="2859" ht="12.75">
      <c r="A2859" s="82"/>
    </row>
    <row r="2860" ht="12.75">
      <c r="A2860" s="82"/>
    </row>
    <row r="2861" ht="12.75">
      <c r="A2861" s="82"/>
    </row>
    <row r="2862" ht="12.75">
      <c r="A2862" s="82"/>
    </row>
    <row r="2863" ht="12.75">
      <c r="A2863" s="82"/>
    </row>
    <row r="2864" ht="12.75">
      <c r="A2864" s="82"/>
    </row>
    <row r="2865" ht="12.75">
      <c r="A2865" s="82"/>
    </row>
    <row r="2866" ht="12.75">
      <c r="A2866" s="82"/>
    </row>
    <row r="2867" ht="12.75">
      <c r="A2867" s="82"/>
    </row>
    <row r="2868" ht="12.75">
      <c r="A2868" s="82"/>
    </row>
    <row r="2869" ht="12.75">
      <c r="A2869" s="82"/>
    </row>
    <row r="2870" ht="12.75">
      <c r="A2870" s="82"/>
    </row>
    <row r="2871" ht="12.75">
      <c r="A2871" s="82"/>
    </row>
    <row r="2872" ht="12.75">
      <c r="A2872" s="82"/>
    </row>
    <row r="2873" ht="12.75">
      <c r="A2873" s="82"/>
    </row>
    <row r="2874" ht="12.75">
      <c r="A2874" s="82"/>
    </row>
    <row r="2875" ht="12.75">
      <c r="A2875" s="82"/>
    </row>
    <row r="2876" ht="12.75">
      <c r="A2876" s="82"/>
    </row>
    <row r="2877" ht="12.75">
      <c r="A2877" s="82"/>
    </row>
    <row r="2878" ht="12.75">
      <c r="A2878" s="82"/>
    </row>
    <row r="2879" ht="12.75">
      <c r="A2879" s="82"/>
    </row>
    <row r="2880" ht="12.75">
      <c r="A2880" s="82"/>
    </row>
    <row r="2881" ht="12.75">
      <c r="A2881" s="82"/>
    </row>
    <row r="2882" ht="12.75">
      <c r="A2882" s="82"/>
    </row>
    <row r="2883" ht="12.75">
      <c r="A2883" s="82"/>
    </row>
    <row r="2884" ht="12.75">
      <c r="A2884" s="82"/>
    </row>
    <row r="2885" ht="12.75">
      <c r="A2885" s="82"/>
    </row>
    <row r="2886" ht="12.75">
      <c r="A2886" s="82"/>
    </row>
    <row r="2887" ht="12.75">
      <c r="A2887" s="82"/>
    </row>
    <row r="2888" ht="12.75">
      <c r="A2888" s="82"/>
    </row>
    <row r="2889" ht="12.75">
      <c r="A2889" s="82"/>
    </row>
    <row r="2890" ht="12.75">
      <c r="A2890" s="82"/>
    </row>
    <row r="2891" ht="12.75">
      <c r="A2891" s="82"/>
    </row>
    <row r="2892" ht="12.75">
      <c r="A2892" s="82"/>
    </row>
    <row r="2893" ht="12.75">
      <c r="A2893" s="82"/>
    </row>
    <row r="2894" ht="12.75">
      <c r="A2894" s="82"/>
    </row>
    <row r="2895" ht="12.75">
      <c r="A2895" s="82"/>
    </row>
    <row r="2896" ht="12.75">
      <c r="A2896" s="82"/>
    </row>
    <row r="2897" ht="12.75">
      <c r="A2897" s="82"/>
    </row>
    <row r="2898" ht="12.75">
      <c r="A2898" s="82"/>
    </row>
    <row r="2899" ht="12.75">
      <c r="A2899" s="82"/>
    </row>
    <row r="2900" ht="12.75">
      <c r="A2900" s="82"/>
    </row>
    <row r="2901" ht="12.75">
      <c r="A2901" s="82"/>
    </row>
    <row r="2902" ht="12.75">
      <c r="A2902" s="82"/>
    </row>
    <row r="2903" ht="12.75">
      <c r="A2903" s="82"/>
    </row>
    <row r="2904" ht="12.75">
      <c r="A2904" s="82"/>
    </row>
    <row r="2905" ht="12.75">
      <c r="A2905" s="82"/>
    </row>
    <row r="2906" ht="12.75">
      <c r="A2906" s="82"/>
    </row>
    <row r="2907" ht="12.75">
      <c r="A2907" s="82"/>
    </row>
    <row r="2908" ht="12.75">
      <c r="A2908" s="82"/>
    </row>
    <row r="2909" ht="12.75">
      <c r="A2909" s="82"/>
    </row>
    <row r="2910" ht="12.75">
      <c r="A2910" s="82"/>
    </row>
    <row r="2911" ht="12.75">
      <c r="A2911" s="82"/>
    </row>
    <row r="2912" ht="12.75">
      <c r="A2912" s="82"/>
    </row>
    <row r="2913" ht="12.75">
      <c r="A2913" s="82"/>
    </row>
    <row r="2914" ht="12.75">
      <c r="A2914" s="82"/>
    </row>
    <row r="2915" ht="12.75">
      <c r="A2915" s="82"/>
    </row>
    <row r="2916" ht="12.75">
      <c r="A2916" s="82"/>
    </row>
    <row r="2917" ht="12.75">
      <c r="A2917" s="82"/>
    </row>
    <row r="2918" ht="12.75">
      <c r="A2918" s="82"/>
    </row>
    <row r="2919" ht="12.75">
      <c r="A2919" s="82"/>
    </row>
    <row r="2920" ht="12.75">
      <c r="A2920" s="82"/>
    </row>
    <row r="2921" ht="12.75">
      <c r="A2921" s="82"/>
    </row>
    <row r="2922" ht="12.75">
      <c r="A2922" s="82"/>
    </row>
    <row r="2923" ht="12.75">
      <c r="A2923" s="82"/>
    </row>
    <row r="2924" ht="12.75">
      <c r="A2924" s="82"/>
    </row>
    <row r="2925" ht="12.75">
      <c r="A2925" s="82"/>
    </row>
    <row r="2926" ht="12.75">
      <c r="A2926" s="82"/>
    </row>
    <row r="2927" ht="12.75">
      <c r="A2927" s="82"/>
    </row>
    <row r="2928" ht="12.75">
      <c r="A2928" s="82"/>
    </row>
    <row r="2929" ht="12.75">
      <c r="A2929" s="82"/>
    </row>
    <row r="2930" ht="12.75">
      <c r="A2930" s="82"/>
    </row>
    <row r="2931" ht="12.75">
      <c r="A2931" s="82"/>
    </row>
    <row r="2932" ht="12.75">
      <c r="A2932" s="82"/>
    </row>
    <row r="2933" ht="12.75">
      <c r="A2933" s="82"/>
    </row>
    <row r="2934" ht="12.75">
      <c r="A2934" s="82"/>
    </row>
    <row r="2935" ht="12.75">
      <c r="A2935" s="82"/>
    </row>
    <row r="2936" ht="12.75">
      <c r="A2936" s="82"/>
    </row>
    <row r="2937" ht="12.75">
      <c r="A2937" s="82"/>
    </row>
    <row r="2938" ht="12.75">
      <c r="A2938" s="82"/>
    </row>
    <row r="2939" ht="12.75">
      <c r="A2939" s="82"/>
    </row>
    <row r="2940" ht="12.75">
      <c r="A2940" s="82"/>
    </row>
    <row r="2941" ht="12.75">
      <c r="A2941" s="82"/>
    </row>
    <row r="2942" ht="12.75">
      <c r="A2942" s="82"/>
    </row>
    <row r="2943" ht="12.75">
      <c r="A2943" s="82"/>
    </row>
    <row r="2944" ht="12.75">
      <c r="A2944" s="82"/>
    </row>
    <row r="2945" ht="12.75">
      <c r="A2945" s="82"/>
    </row>
    <row r="2946" ht="12.75">
      <c r="A2946" s="82"/>
    </row>
    <row r="2947" ht="12.75">
      <c r="A2947" s="82"/>
    </row>
    <row r="2948" ht="12.75">
      <c r="A2948" s="82"/>
    </row>
    <row r="2949" ht="12.75">
      <c r="A2949" s="82"/>
    </row>
    <row r="2950" ht="12.75">
      <c r="A2950" s="82"/>
    </row>
    <row r="2951" ht="12.75">
      <c r="A2951" s="82"/>
    </row>
    <row r="2952" ht="12.75">
      <c r="A2952" s="82"/>
    </row>
    <row r="2953" ht="12.75">
      <c r="A2953" s="82"/>
    </row>
    <row r="2954" ht="12.75">
      <c r="A2954" s="82"/>
    </row>
    <row r="2955" ht="12.75">
      <c r="A2955" s="82"/>
    </row>
    <row r="2956" ht="12.75">
      <c r="A2956" s="82"/>
    </row>
    <row r="2957" ht="12.75">
      <c r="A2957" s="82"/>
    </row>
    <row r="2958" ht="12.75">
      <c r="A2958" s="82"/>
    </row>
    <row r="2959" ht="12.75">
      <c r="A2959" s="82"/>
    </row>
    <row r="2960" ht="12.75">
      <c r="A2960" s="82"/>
    </row>
    <row r="2961" ht="12.75">
      <c r="A2961" s="82"/>
    </row>
    <row r="2962" ht="12.75">
      <c r="A2962" s="82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B79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4.28125" style="130" customWidth="1"/>
    <col min="2" max="2" width="35.140625" style="130" customWidth="1"/>
    <col min="3" max="3" width="16.57421875" style="0" customWidth="1"/>
  </cols>
  <sheetData>
    <row r="1" spans="1:2" ht="12.75">
      <c r="A1" s="129" t="s">
        <v>1790</v>
      </c>
      <c r="B1" s="129" t="s">
        <v>1796</v>
      </c>
    </row>
    <row r="2" spans="1:2" ht="12.75">
      <c r="A2" s="129" t="s">
        <v>1797</v>
      </c>
      <c r="B2" s="129" t="s">
        <v>1798</v>
      </c>
    </row>
    <row r="3" spans="1:2" ht="12.75">
      <c r="A3" s="129" t="s">
        <v>1799</v>
      </c>
      <c r="B3" s="129" t="s">
        <v>1800</v>
      </c>
    </row>
    <row r="4" spans="1:2" ht="12.75">
      <c r="A4" s="129" t="s">
        <v>1801</v>
      </c>
      <c r="B4" s="129" t="s">
        <v>1802</v>
      </c>
    </row>
    <row r="5" spans="1:2" ht="12.75">
      <c r="A5" s="129" t="s">
        <v>1803</v>
      </c>
      <c r="B5" s="129" t="s">
        <v>1804</v>
      </c>
    </row>
    <row r="6" spans="1:2" ht="12.75">
      <c r="A6" s="129" t="s">
        <v>1805</v>
      </c>
      <c r="B6" s="129" t="s">
        <v>1806</v>
      </c>
    </row>
    <row r="7" spans="1:2" ht="12.75">
      <c r="A7" s="129" t="s">
        <v>1807</v>
      </c>
      <c r="B7" s="129" t="s">
        <v>1808</v>
      </c>
    </row>
    <row r="8" spans="1:2" ht="12.75">
      <c r="A8" s="129" t="s">
        <v>1809</v>
      </c>
      <c r="B8" s="129" t="s">
        <v>1810</v>
      </c>
    </row>
    <row r="9" spans="1:2" ht="12.75">
      <c r="A9" s="129" t="s">
        <v>1811</v>
      </c>
      <c r="B9" s="129" t="s">
        <v>1812</v>
      </c>
    </row>
    <row r="10" spans="1:2" ht="12.75">
      <c r="A10" s="129" t="s">
        <v>1813</v>
      </c>
      <c r="B10" s="129" t="s">
        <v>1814</v>
      </c>
    </row>
    <row r="11" spans="1:2" ht="12.75">
      <c r="A11" s="129" t="s">
        <v>1815</v>
      </c>
      <c r="B11" s="129" t="s">
        <v>1816</v>
      </c>
    </row>
    <row r="12" spans="1:2" ht="12.75">
      <c r="A12" s="129" t="s">
        <v>1817</v>
      </c>
      <c r="B12" s="129" t="s">
        <v>1818</v>
      </c>
    </row>
    <row r="13" spans="1:2" ht="12.75">
      <c r="A13" s="129" t="s">
        <v>1819</v>
      </c>
      <c r="B13" s="129" t="s">
        <v>1820</v>
      </c>
    </row>
    <row r="14" spans="1:2" ht="12.75">
      <c r="A14" s="129" t="s">
        <v>1821</v>
      </c>
      <c r="B14" s="129" t="s">
        <v>1822</v>
      </c>
    </row>
    <row r="15" spans="1:2" ht="12.75">
      <c r="A15" s="129" t="s">
        <v>1823</v>
      </c>
      <c r="B15" s="129" t="s">
        <v>1824</v>
      </c>
    </row>
    <row r="16" spans="1:2" ht="12.75">
      <c r="A16" s="129" t="s">
        <v>1825</v>
      </c>
      <c r="B16" s="129" t="s">
        <v>1826</v>
      </c>
    </row>
    <row r="17" spans="1:2" ht="12.75">
      <c r="A17" s="129" t="s">
        <v>1827</v>
      </c>
      <c r="B17" s="129" t="s">
        <v>1828</v>
      </c>
    </row>
    <row r="18" spans="1:2" ht="12.75">
      <c r="A18" s="129" t="s">
        <v>1829</v>
      </c>
      <c r="B18" s="129" t="s">
        <v>1830</v>
      </c>
    </row>
    <row r="19" spans="1:2" ht="12.75">
      <c r="A19" s="129" t="s">
        <v>1831</v>
      </c>
      <c r="B19" s="129" t="s">
        <v>1832</v>
      </c>
    </row>
    <row r="20" spans="1:2" ht="12.75">
      <c r="A20" s="129" t="s">
        <v>1833</v>
      </c>
      <c r="B20" s="129" t="s">
        <v>1834</v>
      </c>
    </row>
    <row r="21" spans="1:2" ht="12.75">
      <c r="A21" s="129" t="s">
        <v>1835</v>
      </c>
      <c r="B21" s="129" t="s">
        <v>1836</v>
      </c>
    </row>
    <row r="22" spans="1:2" ht="12.75">
      <c r="A22" s="129" t="s">
        <v>1837</v>
      </c>
      <c r="B22" s="129" t="s">
        <v>1838</v>
      </c>
    </row>
    <row r="23" spans="1:2" ht="12.75">
      <c r="A23" s="129" t="s">
        <v>1839</v>
      </c>
      <c r="B23" s="129" t="s">
        <v>1840</v>
      </c>
    </row>
    <row r="24" spans="1:2" ht="12.75">
      <c r="A24" s="129" t="s">
        <v>1841</v>
      </c>
      <c r="B24" s="129" t="s">
        <v>1842</v>
      </c>
    </row>
    <row r="25" spans="1:2" ht="12.75">
      <c r="A25" s="129" t="s">
        <v>1843</v>
      </c>
      <c r="B25" s="129" t="s">
        <v>1844</v>
      </c>
    </row>
    <row r="26" spans="1:2" ht="12.75">
      <c r="A26" s="129" t="s">
        <v>1845</v>
      </c>
      <c r="B26" s="129" t="s">
        <v>1846</v>
      </c>
    </row>
    <row r="27" spans="1:2" ht="12.75">
      <c r="A27" s="129" t="s">
        <v>1847</v>
      </c>
      <c r="B27" s="129" t="s">
        <v>1848</v>
      </c>
    </row>
    <row r="28" spans="1:2" ht="12.75">
      <c r="A28" s="129" t="s">
        <v>1849</v>
      </c>
      <c r="B28" s="129" t="s">
        <v>1850</v>
      </c>
    </row>
    <row r="29" spans="1:2" ht="12.75">
      <c r="A29" s="129" t="s">
        <v>1851</v>
      </c>
      <c r="B29" s="129" t="s">
        <v>1852</v>
      </c>
    </row>
    <row r="30" spans="1:2" ht="12.75">
      <c r="A30" s="129" t="s">
        <v>1853</v>
      </c>
      <c r="B30" s="129" t="s">
        <v>1854</v>
      </c>
    </row>
    <row r="31" spans="1:2" ht="12.75">
      <c r="A31" s="129" t="s">
        <v>1855</v>
      </c>
      <c r="B31" s="129" t="s">
        <v>1856</v>
      </c>
    </row>
    <row r="32" spans="1:2" ht="12.75">
      <c r="A32" s="129" t="s">
        <v>1857</v>
      </c>
      <c r="B32" s="129" t="s">
        <v>1858</v>
      </c>
    </row>
    <row r="33" spans="1:2" ht="12.75">
      <c r="A33" s="129" t="s">
        <v>1859</v>
      </c>
      <c r="B33" s="129" t="s">
        <v>1860</v>
      </c>
    </row>
    <row r="34" spans="1:2" ht="12.75">
      <c r="A34" s="129" t="s">
        <v>1861</v>
      </c>
      <c r="B34" s="129" t="s">
        <v>1862</v>
      </c>
    </row>
    <row r="35" spans="1:2" ht="12.75">
      <c r="A35" s="129" t="s">
        <v>1863</v>
      </c>
      <c r="B35" s="129" t="s">
        <v>1864</v>
      </c>
    </row>
    <row r="36" spans="1:2" ht="12.75">
      <c r="A36" s="129" t="s">
        <v>1865</v>
      </c>
      <c r="B36" s="129" t="s">
        <v>1866</v>
      </c>
    </row>
    <row r="37" spans="1:2" ht="12.75">
      <c r="A37" s="129" t="s">
        <v>1867</v>
      </c>
      <c r="B37" s="129" t="s">
        <v>1868</v>
      </c>
    </row>
    <row r="38" spans="1:2" ht="12.75">
      <c r="A38" s="129" t="s">
        <v>1869</v>
      </c>
      <c r="B38" s="129" t="s">
        <v>1870</v>
      </c>
    </row>
    <row r="39" spans="1:2" ht="12.75">
      <c r="A39" s="129" t="s">
        <v>1871</v>
      </c>
      <c r="B39" s="129" t="s">
        <v>1872</v>
      </c>
    </row>
    <row r="40" spans="1:2" ht="12.75">
      <c r="A40" s="129" t="s">
        <v>1873</v>
      </c>
      <c r="B40" s="129" t="s">
        <v>1874</v>
      </c>
    </row>
    <row r="41" spans="1:2" ht="12.75">
      <c r="A41" s="129" t="s">
        <v>1875</v>
      </c>
      <c r="B41" s="129" t="s">
        <v>1876</v>
      </c>
    </row>
    <row r="42" spans="1:2" ht="12.75">
      <c r="A42" s="129" t="s">
        <v>1877</v>
      </c>
      <c r="B42" s="129" t="s">
        <v>1878</v>
      </c>
    </row>
    <row r="43" spans="1:2" ht="12.75">
      <c r="A43" s="129" t="s">
        <v>1879</v>
      </c>
      <c r="B43" s="129" t="s">
        <v>0</v>
      </c>
    </row>
    <row r="44" spans="1:2" ht="12.75">
      <c r="A44" s="129" t="s">
        <v>1</v>
      </c>
      <c r="B44" s="129" t="s">
        <v>2</v>
      </c>
    </row>
    <row r="45" spans="1:2" ht="12.75">
      <c r="A45" s="129" t="s">
        <v>3</v>
      </c>
      <c r="B45" s="129" t="s">
        <v>4</v>
      </c>
    </row>
    <row r="46" spans="1:2" ht="12.75">
      <c r="A46" s="129" t="s">
        <v>5</v>
      </c>
      <c r="B46" s="129" t="s">
        <v>6</v>
      </c>
    </row>
    <row r="47" spans="1:2" ht="12.75">
      <c r="A47" s="129" t="s">
        <v>7</v>
      </c>
      <c r="B47" s="129" t="s">
        <v>8</v>
      </c>
    </row>
    <row r="48" spans="1:2" ht="12.75">
      <c r="A48" s="129" t="s">
        <v>9</v>
      </c>
      <c r="B48" s="129" t="s">
        <v>10</v>
      </c>
    </row>
    <row r="49" spans="1:2" ht="12.75">
      <c r="A49" s="129" t="s">
        <v>11</v>
      </c>
      <c r="B49" s="129" t="s">
        <v>12</v>
      </c>
    </row>
    <row r="50" spans="1:2" ht="12.75">
      <c r="A50" s="129" t="s">
        <v>13</v>
      </c>
      <c r="B50" s="129" t="s">
        <v>14</v>
      </c>
    </row>
    <row r="51" spans="1:2" ht="12.75">
      <c r="A51" s="129" t="s">
        <v>15</v>
      </c>
      <c r="B51" s="129" t="s">
        <v>16</v>
      </c>
    </row>
    <row r="52" spans="1:2" ht="12.75">
      <c r="A52" s="129" t="s">
        <v>17</v>
      </c>
      <c r="B52" s="129" t="s">
        <v>16</v>
      </c>
    </row>
    <row r="53" spans="1:2" ht="12.75">
      <c r="A53" s="129" t="s">
        <v>18</v>
      </c>
      <c r="B53" s="129" t="s">
        <v>19</v>
      </c>
    </row>
    <row r="54" spans="1:2" ht="12.75">
      <c r="A54" s="129" t="s">
        <v>20</v>
      </c>
      <c r="B54" s="129" t="s">
        <v>21</v>
      </c>
    </row>
    <row r="55" spans="1:2" ht="12.75">
      <c r="A55" s="129" t="s">
        <v>22</v>
      </c>
      <c r="B55" s="129" t="s">
        <v>23</v>
      </c>
    </row>
    <row r="56" spans="1:2" ht="12.75">
      <c r="A56" s="129" t="s">
        <v>24</v>
      </c>
      <c r="B56" s="129" t="s">
        <v>25</v>
      </c>
    </row>
    <row r="57" spans="1:2" ht="12.75">
      <c r="A57" s="129" t="s">
        <v>26</v>
      </c>
      <c r="B57" s="129" t="s">
        <v>27</v>
      </c>
    </row>
    <row r="58" spans="1:2" ht="12.75">
      <c r="A58" s="129" t="s">
        <v>28</v>
      </c>
      <c r="B58" s="129" t="s">
        <v>29</v>
      </c>
    </row>
    <row r="59" spans="1:2" ht="12.75">
      <c r="A59" s="129" t="s">
        <v>30</v>
      </c>
      <c r="B59" s="129" t="s">
        <v>31</v>
      </c>
    </row>
    <row r="60" spans="1:2" ht="12.75">
      <c r="A60" s="129" t="s">
        <v>32</v>
      </c>
      <c r="B60" s="129" t="s">
        <v>33</v>
      </c>
    </row>
    <row r="61" spans="1:2" ht="12.75">
      <c r="A61" s="129" t="s">
        <v>34</v>
      </c>
      <c r="B61" s="129" t="s">
        <v>36</v>
      </c>
    </row>
    <row r="62" spans="1:2" ht="12.75">
      <c r="A62" s="129" t="s">
        <v>37</v>
      </c>
      <c r="B62" s="129" t="s">
        <v>38</v>
      </c>
    </row>
    <row r="63" spans="1:2" ht="12.75">
      <c r="A63" s="129" t="s">
        <v>39</v>
      </c>
      <c r="B63" s="129" t="s">
        <v>40</v>
      </c>
    </row>
    <row r="64" spans="1:2" ht="12.75">
      <c r="A64" s="129" t="s">
        <v>41</v>
      </c>
      <c r="B64" s="129" t="s">
        <v>42</v>
      </c>
    </row>
    <row r="65" spans="1:2" ht="12.75">
      <c r="A65" s="129" t="s">
        <v>43</v>
      </c>
      <c r="B65" s="129" t="s">
        <v>44</v>
      </c>
    </row>
    <row r="66" spans="1:2" ht="12.75">
      <c r="A66" s="129" t="s">
        <v>45</v>
      </c>
      <c r="B66" s="129" t="s">
        <v>46</v>
      </c>
    </row>
    <row r="67" spans="1:2" ht="12.75">
      <c r="A67" s="129" t="s">
        <v>47</v>
      </c>
      <c r="B67" s="129" t="s">
        <v>48</v>
      </c>
    </row>
    <row r="68" spans="1:2" ht="12.75">
      <c r="A68" s="129" t="s">
        <v>49</v>
      </c>
      <c r="B68" s="129" t="s">
        <v>50</v>
      </c>
    </row>
    <row r="69" spans="1:2" ht="12.75">
      <c r="A69" s="129" t="s">
        <v>51</v>
      </c>
      <c r="B69" s="129" t="s">
        <v>52</v>
      </c>
    </row>
    <row r="70" spans="1:2" ht="12.75">
      <c r="A70" s="129" t="s">
        <v>53</v>
      </c>
      <c r="B70" s="129" t="s">
        <v>54</v>
      </c>
    </row>
    <row r="71" spans="1:2" ht="12.75">
      <c r="A71" s="129" t="s">
        <v>55</v>
      </c>
      <c r="B71" s="129" t="s">
        <v>56</v>
      </c>
    </row>
    <row r="72" spans="1:2" ht="12.75">
      <c r="A72" s="129" t="s">
        <v>57</v>
      </c>
      <c r="B72" s="129" t="s">
        <v>58</v>
      </c>
    </row>
    <row r="73" spans="1:2" ht="12.75">
      <c r="A73" s="129" t="s">
        <v>59</v>
      </c>
      <c r="B73" s="129" t="s">
        <v>60</v>
      </c>
    </row>
    <row r="74" spans="1:2" ht="12.75">
      <c r="A74" s="129" t="s">
        <v>61</v>
      </c>
      <c r="B74" s="129" t="s">
        <v>62</v>
      </c>
    </row>
    <row r="75" spans="1:2" ht="12.75">
      <c r="A75" s="129" t="s">
        <v>63</v>
      </c>
      <c r="B75" s="129" t="s">
        <v>64</v>
      </c>
    </row>
    <row r="76" spans="1:2" ht="12.75">
      <c r="A76" s="129" t="s">
        <v>65</v>
      </c>
      <c r="B76" s="129" t="s">
        <v>66</v>
      </c>
    </row>
    <row r="77" spans="1:2" ht="12.75">
      <c r="A77" s="129" t="s">
        <v>67</v>
      </c>
      <c r="B77" s="129" t="s">
        <v>68</v>
      </c>
    </row>
    <row r="78" spans="1:2" ht="12.75">
      <c r="A78" s="129" t="s">
        <v>69</v>
      </c>
      <c r="B78" s="129" t="s">
        <v>70</v>
      </c>
    </row>
    <row r="79" spans="1:2" ht="12.75">
      <c r="A79" s="129" t="s">
        <v>71</v>
      </c>
      <c r="B79" s="129" t="s">
        <v>72</v>
      </c>
    </row>
    <row r="80" spans="1:2" ht="12.75">
      <c r="A80" s="129" t="s">
        <v>73</v>
      </c>
      <c r="B80" s="129" t="s">
        <v>74</v>
      </c>
    </row>
    <row r="81" spans="1:2" ht="12.75">
      <c r="A81" s="129" t="s">
        <v>75</v>
      </c>
      <c r="B81" s="129" t="s">
        <v>76</v>
      </c>
    </row>
    <row r="82" spans="1:2" ht="12.75">
      <c r="A82" s="129" t="s">
        <v>77</v>
      </c>
      <c r="B82" s="129" t="s">
        <v>78</v>
      </c>
    </row>
    <row r="83" spans="1:2" ht="12.75">
      <c r="A83" s="129" t="s">
        <v>79</v>
      </c>
      <c r="B83" s="129" t="s">
        <v>80</v>
      </c>
    </row>
    <row r="84" spans="1:2" ht="12.75">
      <c r="A84" s="129" t="s">
        <v>81</v>
      </c>
      <c r="B84" s="129" t="s">
        <v>82</v>
      </c>
    </row>
    <row r="85" spans="1:2" ht="12.75">
      <c r="A85" s="129" t="s">
        <v>83</v>
      </c>
      <c r="B85" s="129" t="s">
        <v>84</v>
      </c>
    </row>
    <row r="86" spans="1:2" ht="12.75">
      <c r="A86" s="129" t="s">
        <v>85</v>
      </c>
      <c r="B86" s="129" t="s">
        <v>86</v>
      </c>
    </row>
    <row r="87" spans="1:2" ht="12.75">
      <c r="A87" s="129" t="s">
        <v>87</v>
      </c>
      <c r="B87" s="129" t="s">
        <v>88</v>
      </c>
    </row>
    <row r="88" spans="1:2" ht="12.75">
      <c r="A88" s="129" t="s">
        <v>89</v>
      </c>
      <c r="B88" s="129" t="s">
        <v>90</v>
      </c>
    </row>
    <row r="89" spans="1:2" ht="12.75">
      <c r="A89" s="129" t="s">
        <v>91</v>
      </c>
      <c r="B89" s="129" t="s">
        <v>92</v>
      </c>
    </row>
    <row r="90" spans="1:2" ht="12.75">
      <c r="A90" s="129" t="s">
        <v>93</v>
      </c>
      <c r="B90" s="129" t="s">
        <v>94</v>
      </c>
    </row>
    <row r="91" spans="1:2" ht="12.75">
      <c r="A91" s="129" t="s">
        <v>95</v>
      </c>
      <c r="B91" s="129" t="s">
        <v>96</v>
      </c>
    </row>
    <row r="92" spans="1:2" ht="12.75">
      <c r="A92" s="129" t="s">
        <v>97</v>
      </c>
      <c r="B92" s="129" t="s">
        <v>98</v>
      </c>
    </row>
    <row r="93" spans="1:2" ht="12.75">
      <c r="A93" s="129" t="s">
        <v>99</v>
      </c>
      <c r="B93" s="129" t="s">
        <v>100</v>
      </c>
    </row>
    <row r="94" spans="1:2" ht="12.75">
      <c r="A94" s="129" t="s">
        <v>101</v>
      </c>
      <c r="B94" s="129" t="s">
        <v>102</v>
      </c>
    </row>
    <row r="95" spans="1:2" ht="12.75">
      <c r="A95" s="129" t="s">
        <v>103</v>
      </c>
      <c r="B95" s="129" t="s">
        <v>104</v>
      </c>
    </row>
    <row r="96" spans="1:2" ht="12.75">
      <c r="A96" s="129" t="s">
        <v>105</v>
      </c>
      <c r="B96" s="129" t="s">
        <v>106</v>
      </c>
    </row>
    <row r="97" spans="1:2" ht="12.75">
      <c r="A97" s="129" t="s">
        <v>107</v>
      </c>
      <c r="B97" s="129" t="s">
        <v>108</v>
      </c>
    </row>
    <row r="98" spans="1:2" ht="12.75">
      <c r="A98" s="129" t="s">
        <v>109</v>
      </c>
      <c r="B98" s="129" t="s">
        <v>110</v>
      </c>
    </row>
    <row r="99" spans="1:2" ht="12.75">
      <c r="A99" s="129" t="s">
        <v>111</v>
      </c>
      <c r="B99" s="129" t="s">
        <v>112</v>
      </c>
    </row>
    <row r="100" spans="1:2" ht="12.75">
      <c r="A100" s="129" t="s">
        <v>113</v>
      </c>
      <c r="B100" s="129" t="s">
        <v>114</v>
      </c>
    </row>
    <row r="101" spans="1:2" ht="12.75">
      <c r="A101" s="129" t="s">
        <v>115</v>
      </c>
      <c r="B101" s="129" t="s">
        <v>116</v>
      </c>
    </row>
    <row r="102" spans="1:2" ht="12.75">
      <c r="A102" s="129" t="s">
        <v>117</v>
      </c>
      <c r="B102" s="129" t="s">
        <v>118</v>
      </c>
    </row>
    <row r="103" spans="1:2" ht="12.75">
      <c r="A103" s="129" t="s">
        <v>119</v>
      </c>
      <c r="B103" s="129" t="s">
        <v>120</v>
      </c>
    </row>
    <row r="104" spans="1:2" ht="12.75">
      <c r="A104" s="129" t="s">
        <v>121</v>
      </c>
      <c r="B104" s="129" t="s">
        <v>122</v>
      </c>
    </row>
    <row r="105" spans="1:2" ht="12.75">
      <c r="A105" s="129" t="s">
        <v>123</v>
      </c>
      <c r="B105" s="129" t="s">
        <v>124</v>
      </c>
    </row>
    <row r="106" spans="1:2" ht="12.75">
      <c r="A106" s="129" t="s">
        <v>125</v>
      </c>
      <c r="B106" s="129" t="s">
        <v>126</v>
      </c>
    </row>
    <row r="107" spans="1:2" ht="12.75">
      <c r="A107" s="129" t="s">
        <v>127</v>
      </c>
      <c r="B107" s="129" t="s">
        <v>128</v>
      </c>
    </row>
    <row r="108" spans="1:2" ht="12.75">
      <c r="A108" s="129" t="s">
        <v>129</v>
      </c>
      <c r="B108" s="129" t="s">
        <v>241</v>
      </c>
    </row>
    <row r="109" spans="1:2" ht="12.75">
      <c r="A109" s="129" t="s">
        <v>242</v>
      </c>
      <c r="B109" s="129" t="s">
        <v>243</v>
      </c>
    </row>
    <row r="110" spans="1:2" ht="12.75">
      <c r="A110" s="129" t="s">
        <v>244</v>
      </c>
      <c r="B110" s="129" t="s">
        <v>245</v>
      </c>
    </row>
    <row r="111" spans="1:2" ht="12.75">
      <c r="A111" s="129" t="s">
        <v>246</v>
      </c>
      <c r="B111" s="129" t="s">
        <v>247</v>
      </c>
    </row>
    <row r="112" spans="1:2" ht="12.75">
      <c r="A112" s="129" t="s">
        <v>248</v>
      </c>
      <c r="B112" s="129" t="s">
        <v>249</v>
      </c>
    </row>
    <row r="113" spans="1:2" ht="12.75">
      <c r="A113" s="129" t="s">
        <v>250</v>
      </c>
      <c r="B113" s="129" t="s">
        <v>251</v>
      </c>
    </row>
    <row r="114" spans="1:2" ht="12.75">
      <c r="A114" s="129" t="s">
        <v>252</v>
      </c>
      <c r="B114" s="129" t="s">
        <v>253</v>
      </c>
    </row>
    <row r="115" spans="1:2" ht="12.75">
      <c r="A115" s="129" t="s">
        <v>254</v>
      </c>
      <c r="B115" s="129" t="s">
        <v>255</v>
      </c>
    </row>
    <row r="116" spans="1:2" ht="12.75">
      <c r="A116" s="129" t="s">
        <v>256</v>
      </c>
      <c r="B116" s="129" t="s">
        <v>257</v>
      </c>
    </row>
    <row r="117" spans="1:2" ht="12.75">
      <c r="A117" s="129" t="s">
        <v>258</v>
      </c>
      <c r="B117" s="129" t="s">
        <v>50</v>
      </c>
    </row>
    <row r="118" spans="1:2" ht="12.75">
      <c r="A118" s="129" t="s">
        <v>259</v>
      </c>
      <c r="B118" s="129" t="s">
        <v>52</v>
      </c>
    </row>
    <row r="119" spans="1:2" ht="12.75">
      <c r="A119" s="129" t="s">
        <v>260</v>
      </c>
      <c r="B119" s="129" t="s">
        <v>54</v>
      </c>
    </row>
    <row r="120" spans="1:2" ht="12.75">
      <c r="A120" s="129" t="s">
        <v>261</v>
      </c>
      <c r="B120" s="129" t="s">
        <v>56</v>
      </c>
    </row>
    <row r="121" spans="1:2" ht="12.75">
      <c r="A121" s="129" t="s">
        <v>262</v>
      </c>
      <c r="B121" s="129" t="s">
        <v>58</v>
      </c>
    </row>
    <row r="122" spans="1:2" ht="12.75">
      <c r="A122" s="129" t="s">
        <v>263</v>
      </c>
      <c r="B122" s="129" t="s">
        <v>60</v>
      </c>
    </row>
    <row r="123" spans="1:2" ht="12.75">
      <c r="A123" s="129" t="s">
        <v>264</v>
      </c>
      <c r="B123" s="129" t="s">
        <v>62</v>
      </c>
    </row>
    <row r="124" spans="1:2" ht="12.75">
      <c r="A124" s="129" t="s">
        <v>265</v>
      </c>
      <c r="B124" s="129" t="s">
        <v>64</v>
      </c>
    </row>
    <row r="125" spans="1:2" ht="12.75">
      <c r="A125" s="129" t="s">
        <v>266</v>
      </c>
      <c r="B125" s="129" t="s">
        <v>267</v>
      </c>
    </row>
    <row r="126" spans="1:2" ht="12.75">
      <c r="A126" s="129" t="s">
        <v>268</v>
      </c>
      <c r="B126" s="129" t="s">
        <v>68</v>
      </c>
    </row>
    <row r="127" spans="1:2" ht="12.75">
      <c r="A127" s="129" t="s">
        <v>269</v>
      </c>
      <c r="B127" s="129" t="s">
        <v>70</v>
      </c>
    </row>
    <row r="128" spans="1:2" ht="12.75">
      <c r="A128" s="129" t="s">
        <v>270</v>
      </c>
      <c r="B128" s="129" t="s">
        <v>72</v>
      </c>
    </row>
    <row r="129" spans="1:2" ht="12.75">
      <c r="A129" s="129" t="s">
        <v>271</v>
      </c>
      <c r="B129" s="129" t="s">
        <v>74</v>
      </c>
    </row>
    <row r="130" spans="1:2" ht="12.75">
      <c r="A130" s="129" t="s">
        <v>272</v>
      </c>
      <c r="B130" s="129" t="s">
        <v>76</v>
      </c>
    </row>
    <row r="131" spans="1:2" ht="12.75">
      <c r="A131" s="129" t="s">
        <v>273</v>
      </c>
      <c r="B131" s="129" t="s">
        <v>78</v>
      </c>
    </row>
    <row r="132" spans="1:2" ht="12.75">
      <c r="A132" s="129" t="s">
        <v>274</v>
      </c>
      <c r="B132" s="129" t="s">
        <v>80</v>
      </c>
    </row>
    <row r="133" spans="1:2" ht="12.75">
      <c r="A133" s="129" t="s">
        <v>275</v>
      </c>
      <c r="B133" s="129" t="s">
        <v>82</v>
      </c>
    </row>
    <row r="134" spans="1:2" ht="12.75">
      <c r="A134" s="129" t="s">
        <v>276</v>
      </c>
      <c r="B134" s="129" t="s">
        <v>84</v>
      </c>
    </row>
    <row r="135" spans="1:2" ht="12.75">
      <c r="A135" s="129" t="s">
        <v>277</v>
      </c>
      <c r="B135" s="129" t="s">
        <v>86</v>
      </c>
    </row>
    <row r="136" spans="1:2" ht="12.75">
      <c r="A136" s="129" t="s">
        <v>278</v>
      </c>
      <c r="B136" s="129" t="s">
        <v>88</v>
      </c>
    </row>
    <row r="137" spans="1:2" ht="12.75">
      <c r="A137" s="129" t="s">
        <v>279</v>
      </c>
      <c r="B137" s="129" t="s">
        <v>90</v>
      </c>
    </row>
    <row r="138" spans="1:2" ht="12.75">
      <c r="A138" s="129" t="s">
        <v>280</v>
      </c>
      <c r="B138" s="129" t="s">
        <v>281</v>
      </c>
    </row>
    <row r="139" spans="1:2" ht="12.75">
      <c r="A139" s="129" t="s">
        <v>282</v>
      </c>
      <c r="B139" s="129" t="s">
        <v>94</v>
      </c>
    </row>
    <row r="140" spans="1:2" ht="12.75">
      <c r="A140" s="129" t="s">
        <v>283</v>
      </c>
      <c r="B140" s="129" t="s">
        <v>96</v>
      </c>
    </row>
    <row r="141" spans="1:2" ht="12.75">
      <c r="A141" s="129" t="s">
        <v>284</v>
      </c>
      <c r="B141" s="129" t="s">
        <v>98</v>
      </c>
    </row>
    <row r="142" spans="1:2" ht="12.75">
      <c r="A142" s="129" t="s">
        <v>285</v>
      </c>
      <c r="B142" s="129" t="s">
        <v>100</v>
      </c>
    </row>
    <row r="143" spans="1:2" ht="12.75">
      <c r="A143" s="129" t="s">
        <v>286</v>
      </c>
      <c r="B143" s="129" t="s">
        <v>102</v>
      </c>
    </row>
    <row r="144" spans="1:2" ht="12.75">
      <c r="A144" s="129" t="s">
        <v>287</v>
      </c>
      <c r="B144" s="129" t="s">
        <v>104</v>
      </c>
    </row>
    <row r="145" spans="1:2" ht="12.75">
      <c r="A145" s="129" t="s">
        <v>288</v>
      </c>
      <c r="B145" s="129" t="s">
        <v>106</v>
      </c>
    </row>
    <row r="146" spans="1:2" ht="12.75">
      <c r="A146" s="129" t="s">
        <v>289</v>
      </c>
      <c r="B146" s="129" t="s">
        <v>108</v>
      </c>
    </row>
    <row r="147" spans="1:2" ht="12.75">
      <c r="A147" s="129" t="s">
        <v>290</v>
      </c>
      <c r="B147" s="129" t="s">
        <v>110</v>
      </c>
    </row>
    <row r="148" spans="1:2" ht="12.75">
      <c r="A148" s="129" t="s">
        <v>291</v>
      </c>
      <c r="B148" s="129" t="s">
        <v>112</v>
      </c>
    </row>
    <row r="149" spans="1:2" ht="12.75">
      <c r="A149" s="129" t="s">
        <v>292</v>
      </c>
      <c r="B149" s="129" t="s">
        <v>114</v>
      </c>
    </row>
    <row r="150" spans="1:2" ht="12.75">
      <c r="A150" s="129" t="s">
        <v>293</v>
      </c>
      <c r="B150" s="129" t="s">
        <v>116</v>
      </c>
    </row>
    <row r="151" spans="1:2" ht="12.75">
      <c r="A151" s="129" t="s">
        <v>294</v>
      </c>
      <c r="B151" s="129" t="s">
        <v>118</v>
      </c>
    </row>
    <row r="152" spans="1:2" ht="12.75">
      <c r="A152" s="129" t="s">
        <v>295</v>
      </c>
      <c r="B152" s="129" t="s">
        <v>120</v>
      </c>
    </row>
    <row r="153" spans="1:2" ht="12.75">
      <c r="A153" s="129" t="s">
        <v>296</v>
      </c>
      <c r="B153" s="129" t="s">
        <v>122</v>
      </c>
    </row>
    <row r="154" spans="1:2" ht="12.75">
      <c r="A154" s="129" t="s">
        <v>297</v>
      </c>
      <c r="B154" s="129" t="s">
        <v>124</v>
      </c>
    </row>
    <row r="155" spans="1:2" ht="12.75">
      <c r="A155" s="129" t="s">
        <v>298</v>
      </c>
      <c r="B155" s="129" t="s">
        <v>126</v>
      </c>
    </row>
    <row r="156" spans="1:2" ht="12.75">
      <c r="A156" s="129" t="s">
        <v>299</v>
      </c>
      <c r="B156" s="129" t="s">
        <v>128</v>
      </c>
    </row>
    <row r="157" spans="1:2" ht="12.75">
      <c r="A157" s="129" t="s">
        <v>300</v>
      </c>
      <c r="B157" s="129" t="s">
        <v>301</v>
      </c>
    </row>
    <row r="158" spans="1:2" ht="12.75">
      <c r="A158" s="129" t="s">
        <v>302</v>
      </c>
      <c r="B158" s="129" t="s">
        <v>303</v>
      </c>
    </row>
    <row r="159" spans="1:2" ht="12.75">
      <c r="A159" s="129" t="s">
        <v>304</v>
      </c>
      <c r="B159" s="129" t="s">
        <v>305</v>
      </c>
    </row>
    <row r="160" spans="1:2" ht="12.75">
      <c r="A160" s="129" t="s">
        <v>306</v>
      </c>
      <c r="B160" s="129" t="s">
        <v>307</v>
      </c>
    </row>
    <row r="161" spans="1:2" ht="12.75">
      <c r="A161" s="129" t="s">
        <v>308</v>
      </c>
      <c r="B161" s="129" t="s">
        <v>309</v>
      </c>
    </row>
    <row r="162" spans="1:2" ht="12.75">
      <c r="A162" s="129" t="s">
        <v>310</v>
      </c>
      <c r="B162" s="129" t="s">
        <v>311</v>
      </c>
    </row>
    <row r="163" spans="1:2" ht="12.75">
      <c r="A163" s="129" t="s">
        <v>312</v>
      </c>
      <c r="B163" s="129" t="s">
        <v>251</v>
      </c>
    </row>
    <row r="164" spans="1:2" ht="12.75">
      <c r="A164" s="129" t="s">
        <v>313</v>
      </c>
      <c r="B164" s="129" t="s">
        <v>253</v>
      </c>
    </row>
    <row r="165" spans="1:2" ht="12.75">
      <c r="A165" s="129" t="s">
        <v>314</v>
      </c>
      <c r="B165" s="129" t="s">
        <v>315</v>
      </c>
    </row>
    <row r="166" spans="1:2" ht="12.75">
      <c r="A166" s="129" t="s">
        <v>316</v>
      </c>
      <c r="B166" s="129" t="s">
        <v>317</v>
      </c>
    </row>
    <row r="167" spans="1:2" ht="12.75">
      <c r="A167" s="129" t="s">
        <v>318</v>
      </c>
      <c r="B167" s="129" t="s">
        <v>319</v>
      </c>
    </row>
    <row r="168" spans="1:2" ht="12.75">
      <c r="A168" s="129" t="s">
        <v>320</v>
      </c>
      <c r="B168" s="129" t="s">
        <v>321</v>
      </c>
    </row>
    <row r="169" spans="1:2" ht="12.75">
      <c r="A169" s="129" t="s">
        <v>322</v>
      </c>
      <c r="B169" s="129" t="s">
        <v>323</v>
      </c>
    </row>
    <row r="170" spans="1:2" ht="12.75">
      <c r="A170" s="129" t="s">
        <v>324</v>
      </c>
      <c r="B170" s="129" t="s">
        <v>325</v>
      </c>
    </row>
    <row r="171" spans="1:2" ht="12.75">
      <c r="A171" s="129" t="s">
        <v>326</v>
      </c>
      <c r="B171" s="129" t="s">
        <v>327</v>
      </c>
    </row>
    <row r="172" spans="1:2" ht="12.75">
      <c r="A172" s="129" t="s">
        <v>328</v>
      </c>
      <c r="B172" s="129" t="s">
        <v>329</v>
      </c>
    </row>
    <row r="173" spans="1:2" ht="12.75">
      <c r="A173" s="129" t="s">
        <v>330</v>
      </c>
      <c r="B173" s="129" t="s">
        <v>331</v>
      </c>
    </row>
    <row r="174" spans="1:2" ht="12.75">
      <c r="A174" s="129" t="s">
        <v>332</v>
      </c>
      <c r="B174" s="129" t="s">
        <v>333</v>
      </c>
    </row>
    <row r="175" spans="1:2" ht="12.75">
      <c r="A175" s="129" t="s">
        <v>334</v>
      </c>
      <c r="B175" s="129" t="s">
        <v>335</v>
      </c>
    </row>
    <row r="176" spans="1:2" ht="12.75">
      <c r="A176" s="129" t="s">
        <v>336</v>
      </c>
      <c r="B176" s="129" t="s">
        <v>337</v>
      </c>
    </row>
    <row r="177" spans="1:2" ht="12.75">
      <c r="A177" s="129" t="s">
        <v>338</v>
      </c>
      <c r="B177" s="129" t="s">
        <v>339</v>
      </c>
    </row>
    <row r="178" spans="1:2" ht="12.75">
      <c r="A178" s="129" t="s">
        <v>340</v>
      </c>
      <c r="B178" s="129" t="s">
        <v>341</v>
      </c>
    </row>
    <row r="179" spans="1:2" ht="12.75">
      <c r="A179" s="129" t="s">
        <v>342</v>
      </c>
      <c r="B179" s="129" t="s">
        <v>343</v>
      </c>
    </row>
    <row r="180" spans="1:2" ht="12.75">
      <c r="A180" s="129" t="s">
        <v>344</v>
      </c>
      <c r="B180" s="129" t="s">
        <v>345</v>
      </c>
    </row>
    <row r="181" spans="1:2" ht="12.75">
      <c r="A181" s="129" t="s">
        <v>346</v>
      </c>
      <c r="B181" s="129" t="s">
        <v>347</v>
      </c>
    </row>
    <row r="182" spans="1:2" ht="12.75">
      <c r="A182" s="129" t="s">
        <v>348</v>
      </c>
      <c r="B182" s="129" t="s">
        <v>349</v>
      </c>
    </row>
    <row r="183" spans="1:2" ht="12.75">
      <c r="A183" s="129" t="s">
        <v>350</v>
      </c>
      <c r="B183" s="129" t="s">
        <v>351</v>
      </c>
    </row>
    <row r="184" spans="1:2" ht="12.75">
      <c r="A184" s="129" t="s">
        <v>352</v>
      </c>
      <c r="B184" s="129" t="s">
        <v>353</v>
      </c>
    </row>
    <row r="185" spans="1:2" ht="12.75">
      <c r="A185" s="129" t="s">
        <v>354</v>
      </c>
      <c r="B185" s="129" t="s">
        <v>355</v>
      </c>
    </row>
    <row r="186" spans="1:2" ht="12.75">
      <c r="A186" s="129" t="s">
        <v>356</v>
      </c>
      <c r="B186" s="129" t="s">
        <v>357</v>
      </c>
    </row>
    <row r="187" spans="1:2" ht="12.75">
      <c r="A187" s="129" t="s">
        <v>358</v>
      </c>
      <c r="B187" s="129" t="s">
        <v>359</v>
      </c>
    </row>
    <row r="188" spans="1:2" ht="12.75">
      <c r="A188" s="129" t="s">
        <v>360</v>
      </c>
      <c r="B188" s="129" t="s">
        <v>361</v>
      </c>
    </row>
    <row r="189" spans="1:2" ht="12.75">
      <c r="A189" s="129" t="s">
        <v>362</v>
      </c>
      <c r="B189" s="129" t="s">
        <v>363</v>
      </c>
    </row>
    <row r="190" spans="1:2" ht="12.75">
      <c r="A190" s="129" t="s">
        <v>364</v>
      </c>
      <c r="B190" s="129" t="s">
        <v>365</v>
      </c>
    </row>
    <row r="191" spans="1:2" ht="12.75">
      <c r="A191" s="129" t="s">
        <v>366</v>
      </c>
      <c r="B191" s="129" t="s">
        <v>367</v>
      </c>
    </row>
    <row r="192" spans="1:2" ht="12.75">
      <c r="A192" s="129" t="s">
        <v>368</v>
      </c>
      <c r="B192" s="129" t="s">
        <v>369</v>
      </c>
    </row>
    <row r="193" spans="1:2" ht="12.75">
      <c r="A193" s="129" t="s">
        <v>370</v>
      </c>
      <c r="B193" s="129" t="s">
        <v>371</v>
      </c>
    </row>
    <row r="194" spans="1:2" ht="12.75">
      <c r="A194" s="129" t="s">
        <v>372</v>
      </c>
      <c r="B194" s="129" t="s">
        <v>373</v>
      </c>
    </row>
    <row r="195" spans="1:2" ht="12.75">
      <c r="A195" s="129" t="s">
        <v>374</v>
      </c>
      <c r="B195" s="129" t="s">
        <v>375</v>
      </c>
    </row>
    <row r="196" spans="1:2" ht="12.75">
      <c r="A196" s="129" t="s">
        <v>376</v>
      </c>
      <c r="B196" s="129" t="s">
        <v>377</v>
      </c>
    </row>
    <row r="197" spans="1:2" ht="12.75">
      <c r="A197" s="129" t="s">
        <v>378</v>
      </c>
      <c r="B197" s="129" t="s">
        <v>379</v>
      </c>
    </row>
    <row r="198" spans="1:2" ht="12.75">
      <c r="A198" s="129" t="s">
        <v>380</v>
      </c>
      <c r="B198" s="129" t="s">
        <v>381</v>
      </c>
    </row>
    <row r="199" spans="1:2" ht="12.75">
      <c r="A199" s="129" t="s">
        <v>382</v>
      </c>
      <c r="B199" s="129" t="s">
        <v>383</v>
      </c>
    </row>
    <row r="200" spans="1:2" ht="12.75">
      <c r="A200" s="129" t="s">
        <v>384</v>
      </c>
      <c r="B200" s="129" t="s">
        <v>385</v>
      </c>
    </row>
    <row r="201" spans="1:2" ht="12.75">
      <c r="A201" s="129" t="s">
        <v>386</v>
      </c>
      <c r="B201" s="129" t="s">
        <v>387</v>
      </c>
    </row>
    <row r="202" spans="1:2" ht="12.75">
      <c r="A202" s="129" t="s">
        <v>388</v>
      </c>
      <c r="B202" s="129" t="s">
        <v>389</v>
      </c>
    </row>
    <row r="203" spans="1:2" ht="12.75">
      <c r="A203" s="129" t="s">
        <v>390</v>
      </c>
      <c r="B203" s="129" t="s">
        <v>391</v>
      </c>
    </row>
    <row r="204" spans="1:2" ht="12.75">
      <c r="A204" s="129" t="s">
        <v>392</v>
      </c>
      <c r="B204" s="129" t="s">
        <v>393</v>
      </c>
    </row>
    <row r="205" spans="1:2" ht="12.75">
      <c r="A205" s="129" t="s">
        <v>394</v>
      </c>
      <c r="B205" s="129" t="s">
        <v>395</v>
      </c>
    </row>
    <row r="206" spans="1:2" ht="12.75">
      <c r="A206" s="129" t="s">
        <v>396</v>
      </c>
      <c r="B206" s="129" t="s">
        <v>397</v>
      </c>
    </row>
    <row r="207" spans="1:2" ht="12.75">
      <c r="A207" s="129" t="s">
        <v>398</v>
      </c>
      <c r="B207" s="129" t="s">
        <v>399</v>
      </c>
    </row>
    <row r="208" spans="1:2" ht="12.75">
      <c r="A208" s="129" t="s">
        <v>400</v>
      </c>
      <c r="B208" s="129" t="s">
        <v>401</v>
      </c>
    </row>
    <row r="209" spans="1:2" ht="12.75">
      <c r="A209" s="129" t="s">
        <v>402</v>
      </c>
      <c r="B209" s="129" t="s">
        <v>403</v>
      </c>
    </row>
    <row r="210" spans="1:2" ht="12.75">
      <c r="A210" s="129" t="s">
        <v>404</v>
      </c>
      <c r="B210" s="129" t="s">
        <v>405</v>
      </c>
    </row>
    <row r="211" spans="1:2" ht="12.75">
      <c r="A211" s="129" t="s">
        <v>406</v>
      </c>
      <c r="B211" s="129" t="s">
        <v>407</v>
      </c>
    </row>
    <row r="212" spans="1:2" ht="12.75">
      <c r="A212" s="129" t="s">
        <v>408</v>
      </c>
      <c r="B212" s="129" t="s">
        <v>409</v>
      </c>
    </row>
    <row r="213" spans="1:2" ht="12.75">
      <c r="A213" s="129" t="s">
        <v>410</v>
      </c>
      <c r="B213" s="129" t="s">
        <v>411</v>
      </c>
    </row>
    <row r="214" spans="1:2" ht="12.75">
      <c r="A214" s="129" t="s">
        <v>412</v>
      </c>
      <c r="B214" s="129" t="s">
        <v>413</v>
      </c>
    </row>
    <row r="215" spans="1:2" ht="12.75">
      <c r="A215" s="129" t="s">
        <v>414</v>
      </c>
      <c r="B215" s="129" t="s">
        <v>415</v>
      </c>
    </row>
    <row r="216" spans="1:2" ht="12.75">
      <c r="A216" s="129" t="s">
        <v>416</v>
      </c>
      <c r="B216" s="129" t="s">
        <v>417</v>
      </c>
    </row>
    <row r="217" spans="1:2" ht="12.75">
      <c r="A217" s="129" t="s">
        <v>418</v>
      </c>
      <c r="B217" s="129" t="s">
        <v>1788</v>
      </c>
    </row>
    <row r="218" spans="1:2" ht="12.75">
      <c r="A218" s="129" t="s">
        <v>419</v>
      </c>
      <c r="B218" s="129" t="s">
        <v>420</v>
      </c>
    </row>
    <row r="219" spans="1:2" ht="12.75">
      <c r="A219" s="129" t="s">
        <v>421</v>
      </c>
      <c r="B219" s="129" t="s">
        <v>422</v>
      </c>
    </row>
    <row r="220" spans="1:2" ht="12.75">
      <c r="A220" s="129" t="s">
        <v>423</v>
      </c>
      <c r="B220" s="129" t="s">
        <v>424</v>
      </c>
    </row>
    <row r="221" spans="1:2" ht="12.75">
      <c r="A221" s="129" t="s">
        <v>425</v>
      </c>
      <c r="B221" s="129" t="s">
        <v>426</v>
      </c>
    </row>
    <row r="222" spans="1:2" ht="12.75">
      <c r="A222" s="129" t="s">
        <v>427</v>
      </c>
      <c r="B222" s="129" t="s">
        <v>428</v>
      </c>
    </row>
    <row r="223" spans="1:2" ht="12.75">
      <c r="A223" s="129" t="s">
        <v>429</v>
      </c>
      <c r="B223" s="129" t="s">
        <v>430</v>
      </c>
    </row>
    <row r="224" spans="1:2" ht="12.75">
      <c r="A224" s="129" t="s">
        <v>431</v>
      </c>
      <c r="B224" s="129" t="s">
        <v>432</v>
      </c>
    </row>
    <row r="225" spans="1:2" ht="12.75">
      <c r="A225" s="129" t="s">
        <v>433</v>
      </c>
      <c r="B225" s="129" t="s">
        <v>434</v>
      </c>
    </row>
    <row r="226" spans="1:2" ht="12.75">
      <c r="A226" s="129" t="s">
        <v>435</v>
      </c>
      <c r="B226" s="129" t="s">
        <v>436</v>
      </c>
    </row>
    <row r="227" spans="1:2" ht="12.75">
      <c r="A227" s="129" t="s">
        <v>437</v>
      </c>
      <c r="B227" s="129" t="s">
        <v>438</v>
      </c>
    </row>
    <row r="228" spans="1:2" ht="12.75">
      <c r="A228" s="129" t="s">
        <v>439</v>
      </c>
      <c r="B228" s="129" t="s">
        <v>440</v>
      </c>
    </row>
    <row r="229" spans="1:2" ht="12.75">
      <c r="A229" s="129" t="s">
        <v>441</v>
      </c>
      <c r="B229" s="129" t="s">
        <v>442</v>
      </c>
    </row>
    <row r="230" spans="1:2" ht="12.75">
      <c r="A230" s="129" t="s">
        <v>443</v>
      </c>
      <c r="B230" s="129" t="s">
        <v>444</v>
      </c>
    </row>
    <row r="231" spans="1:2" ht="12.75">
      <c r="A231" s="129" t="s">
        <v>445</v>
      </c>
      <c r="B231" s="129" t="s">
        <v>446</v>
      </c>
    </row>
    <row r="232" spans="1:2" ht="12.75">
      <c r="A232" s="129" t="s">
        <v>447</v>
      </c>
      <c r="B232" s="129" t="s">
        <v>448</v>
      </c>
    </row>
    <row r="233" spans="1:2" ht="12.75">
      <c r="A233" s="129" t="s">
        <v>449</v>
      </c>
      <c r="B233" s="129" t="s">
        <v>450</v>
      </c>
    </row>
    <row r="234" spans="1:2" ht="12.75">
      <c r="A234" s="129" t="s">
        <v>451</v>
      </c>
      <c r="B234" s="129" t="s">
        <v>452</v>
      </c>
    </row>
    <row r="235" spans="1:2" ht="12.75">
      <c r="A235" s="129" t="s">
        <v>453</v>
      </c>
      <c r="B235" s="129" t="s">
        <v>454</v>
      </c>
    </row>
    <row r="236" spans="1:2" ht="12.75">
      <c r="A236" s="129" t="s">
        <v>455</v>
      </c>
      <c r="B236" s="129" t="s">
        <v>456</v>
      </c>
    </row>
    <row r="237" spans="1:2" ht="12.75">
      <c r="A237" s="129" t="s">
        <v>457</v>
      </c>
      <c r="B237" s="129" t="s">
        <v>458</v>
      </c>
    </row>
    <row r="238" spans="1:2" ht="12.75">
      <c r="A238" s="129" t="s">
        <v>459</v>
      </c>
      <c r="B238" s="129" t="s">
        <v>460</v>
      </c>
    </row>
    <row r="239" spans="1:2" ht="12.75">
      <c r="A239" s="129" t="s">
        <v>553</v>
      </c>
      <c r="B239" s="129" t="s">
        <v>554</v>
      </c>
    </row>
    <row r="240" spans="1:2" ht="12.75">
      <c r="A240" s="129" t="s">
        <v>555</v>
      </c>
      <c r="B240" s="129" t="s">
        <v>554</v>
      </c>
    </row>
    <row r="241" spans="1:2" ht="12.75">
      <c r="A241" s="129" t="s">
        <v>556</v>
      </c>
      <c r="B241" s="129" t="s">
        <v>557</v>
      </c>
    </row>
    <row r="242" spans="1:2" ht="12.75">
      <c r="A242" s="129" t="s">
        <v>558</v>
      </c>
      <c r="B242" s="129" t="s">
        <v>559</v>
      </c>
    </row>
    <row r="243" spans="1:2" ht="12.75">
      <c r="A243" s="129" t="s">
        <v>560</v>
      </c>
      <c r="B243" s="129" t="s">
        <v>561</v>
      </c>
    </row>
    <row r="244" spans="1:2" ht="12.75">
      <c r="A244" s="129" t="s">
        <v>562</v>
      </c>
      <c r="B244" s="129" t="s">
        <v>563</v>
      </c>
    </row>
    <row r="245" spans="1:2" ht="12.75">
      <c r="A245" s="129" t="s">
        <v>564</v>
      </c>
      <c r="B245" s="129" t="s">
        <v>565</v>
      </c>
    </row>
    <row r="246" spans="1:2" ht="12.75">
      <c r="A246" s="129" t="s">
        <v>566</v>
      </c>
      <c r="B246" s="129" t="s">
        <v>567</v>
      </c>
    </row>
    <row r="247" spans="1:2" ht="12.75">
      <c r="A247" s="129" t="s">
        <v>568</v>
      </c>
      <c r="B247" s="129" t="s">
        <v>569</v>
      </c>
    </row>
    <row r="248" spans="1:2" ht="12.75">
      <c r="A248" s="129" t="s">
        <v>570</v>
      </c>
      <c r="B248" s="129" t="s">
        <v>571</v>
      </c>
    </row>
    <row r="249" spans="1:2" ht="12.75">
      <c r="A249" s="129" t="s">
        <v>572</v>
      </c>
      <c r="B249" s="129" t="s">
        <v>573</v>
      </c>
    </row>
    <row r="250" spans="1:2" ht="12.75">
      <c r="A250" s="129" t="s">
        <v>574</v>
      </c>
      <c r="B250" s="129" t="s">
        <v>575</v>
      </c>
    </row>
    <row r="251" spans="1:2" ht="12.75">
      <c r="A251" s="129" t="s">
        <v>576</v>
      </c>
      <c r="B251" s="129" t="s">
        <v>577</v>
      </c>
    </row>
    <row r="252" spans="1:2" ht="12.75">
      <c r="A252" s="129" t="s">
        <v>578</v>
      </c>
      <c r="B252" s="129" t="s">
        <v>579</v>
      </c>
    </row>
    <row r="253" spans="1:2" ht="12.75">
      <c r="A253" s="129" t="s">
        <v>580</v>
      </c>
      <c r="B253" s="129" t="s">
        <v>581</v>
      </c>
    </row>
    <row r="254" spans="1:2" ht="12.75">
      <c r="A254" s="129" t="s">
        <v>582</v>
      </c>
      <c r="B254" s="129" t="s">
        <v>583</v>
      </c>
    </row>
    <row r="255" spans="1:2" ht="12.75">
      <c r="A255" s="129" t="s">
        <v>584</v>
      </c>
      <c r="B255" s="129" t="s">
        <v>585</v>
      </c>
    </row>
    <row r="256" spans="1:2" ht="12.75">
      <c r="A256" s="129" t="s">
        <v>586</v>
      </c>
      <c r="B256" s="129" t="s">
        <v>587</v>
      </c>
    </row>
    <row r="257" spans="1:2" ht="12.75">
      <c r="A257" s="129" t="s">
        <v>588</v>
      </c>
      <c r="B257" s="129" t="s">
        <v>589</v>
      </c>
    </row>
    <row r="258" spans="1:2" ht="12.75">
      <c r="A258" s="129" t="s">
        <v>590</v>
      </c>
      <c r="B258" s="129" t="s">
        <v>591</v>
      </c>
    </row>
    <row r="259" spans="1:2" ht="12.75">
      <c r="A259" s="129" t="s">
        <v>592</v>
      </c>
      <c r="B259" s="129" t="s">
        <v>593</v>
      </c>
    </row>
    <row r="260" spans="1:2" ht="12.75">
      <c r="A260" s="129" t="s">
        <v>594</v>
      </c>
      <c r="B260" s="129" t="s">
        <v>595</v>
      </c>
    </row>
    <row r="261" spans="1:2" ht="12.75">
      <c r="A261" s="129" t="s">
        <v>596</v>
      </c>
      <c r="B261" s="129" t="s">
        <v>597</v>
      </c>
    </row>
    <row r="262" spans="1:2" ht="12.75">
      <c r="A262" s="129" t="s">
        <v>598</v>
      </c>
      <c r="B262" s="129" t="s">
        <v>599</v>
      </c>
    </row>
    <row r="263" spans="1:2" ht="12.75">
      <c r="A263" s="129" t="s">
        <v>600</v>
      </c>
      <c r="B263" s="129" t="s">
        <v>601</v>
      </c>
    </row>
    <row r="264" spans="1:2" ht="12.75">
      <c r="A264" s="129" t="s">
        <v>602</v>
      </c>
      <c r="B264" s="129" t="s">
        <v>603</v>
      </c>
    </row>
    <row r="265" spans="1:2" ht="12.75">
      <c r="A265" s="129" t="s">
        <v>604</v>
      </c>
      <c r="B265" s="129" t="s">
        <v>605</v>
      </c>
    </row>
    <row r="266" spans="1:2" ht="12.75">
      <c r="A266" s="129" t="s">
        <v>606</v>
      </c>
      <c r="B266" s="129" t="s">
        <v>607</v>
      </c>
    </row>
    <row r="267" spans="1:2" ht="12.75">
      <c r="A267" s="129" t="s">
        <v>608</v>
      </c>
      <c r="B267" s="129" t="s">
        <v>609</v>
      </c>
    </row>
    <row r="268" spans="1:2" ht="12.75">
      <c r="A268" s="129" t="s">
        <v>610</v>
      </c>
      <c r="B268" s="129" t="s">
        <v>611</v>
      </c>
    </row>
    <row r="269" spans="1:2" ht="12.75">
      <c r="A269" s="129" t="s">
        <v>612</v>
      </c>
      <c r="B269" s="129" t="s">
        <v>613</v>
      </c>
    </row>
    <row r="270" spans="1:2" ht="12.75">
      <c r="A270" s="129" t="s">
        <v>614</v>
      </c>
      <c r="B270" s="129" t="s">
        <v>615</v>
      </c>
    </row>
    <row r="271" spans="1:2" ht="12.75">
      <c r="A271" s="129" t="s">
        <v>1795</v>
      </c>
      <c r="B271" s="129" t="s">
        <v>616</v>
      </c>
    </row>
    <row r="272" spans="1:2" ht="12.75">
      <c r="A272" s="129" t="s">
        <v>617</v>
      </c>
      <c r="B272" s="129" t="s">
        <v>616</v>
      </c>
    </row>
    <row r="273" spans="1:2" ht="12.75">
      <c r="A273" s="129" t="s">
        <v>618</v>
      </c>
      <c r="B273" s="129" t="s">
        <v>619</v>
      </c>
    </row>
    <row r="274" spans="1:2" ht="12.75">
      <c r="A274" s="129" t="s">
        <v>620</v>
      </c>
      <c r="B274" s="129" t="s">
        <v>621</v>
      </c>
    </row>
    <row r="275" spans="1:2" ht="12.75">
      <c r="A275" s="129" t="s">
        <v>622</v>
      </c>
      <c r="B275" s="129" t="s">
        <v>623</v>
      </c>
    </row>
    <row r="276" spans="1:2" ht="12.75">
      <c r="A276" s="129" t="s">
        <v>624</v>
      </c>
      <c r="B276" s="129" t="s">
        <v>625</v>
      </c>
    </row>
    <row r="277" spans="1:2" ht="12.75">
      <c r="A277" s="129" t="s">
        <v>626</v>
      </c>
      <c r="B277" s="129" t="s">
        <v>627</v>
      </c>
    </row>
    <row r="278" spans="1:2" ht="12.75">
      <c r="A278" s="129" t="s">
        <v>628</v>
      </c>
      <c r="B278" s="129" t="s">
        <v>629</v>
      </c>
    </row>
    <row r="279" spans="1:2" ht="12.75">
      <c r="A279" s="129" t="s">
        <v>630</v>
      </c>
      <c r="B279" s="129" t="s">
        <v>631</v>
      </c>
    </row>
    <row r="280" spans="1:2" ht="12.75">
      <c r="A280" s="129" t="s">
        <v>632</v>
      </c>
      <c r="B280" s="129" t="s">
        <v>633</v>
      </c>
    </row>
    <row r="281" spans="1:2" ht="12.75">
      <c r="A281" s="129" t="s">
        <v>634</v>
      </c>
      <c r="B281" s="129" t="s">
        <v>635</v>
      </c>
    </row>
    <row r="282" spans="1:2" ht="12.75">
      <c r="A282" s="129" t="s">
        <v>636</v>
      </c>
      <c r="B282" s="129" t="s">
        <v>637</v>
      </c>
    </row>
    <row r="283" spans="1:2" ht="12.75">
      <c r="A283" s="129" t="s">
        <v>638</v>
      </c>
      <c r="B283" s="129" t="s">
        <v>639</v>
      </c>
    </row>
    <row r="284" spans="1:2" ht="12.75">
      <c r="A284" s="129" t="s">
        <v>640</v>
      </c>
      <c r="B284" s="129" t="s">
        <v>641</v>
      </c>
    </row>
    <row r="285" spans="1:2" ht="12.75">
      <c r="A285" s="129" t="s">
        <v>642</v>
      </c>
      <c r="B285" s="129" t="s">
        <v>643</v>
      </c>
    </row>
    <row r="286" spans="1:2" ht="12.75">
      <c r="A286" s="129" t="s">
        <v>644</v>
      </c>
      <c r="B286" s="129" t="s">
        <v>645</v>
      </c>
    </row>
    <row r="287" spans="1:2" ht="12.75">
      <c r="A287" s="129" t="s">
        <v>646</v>
      </c>
      <c r="B287" s="129" t="s">
        <v>647</v>
      </c>
    </row>
    <row r="288" spans="1:2" ht="12.75">
      <c r="A288" s="129" t="s">
        <v>648</v>
      </c>
      <c r="B288" s="129" t="s">
        <v>649</v>
      </c>
    </row>
    <row r="289" spans="1:2" ht="12.75">
      <c r="A289" s="129" t="s">
        <v>650</v>
      </c>
      <c r="B289" s="129" t="s">
        <v>651</v>
      </c>
    </row>
    <row r="290" spans="1:2" ht="12.75">
      <c r="A290" s="129" t="s">
        <v>652</v>
      </c>
      <c r="B290" s="129" t="s">
        <v>653</v>
      </c>
    </row>
    <row r="291" spans="1:2" ht="12.75">
      <c r="A291" s="129" t="s">
        <v>654</v>
      </c>
      <c r="B291" s="129" t="s">
        <v>655</v>
      </c>
    </row>
    <row r="292" spans="1:2" ht="12.75">
      <c r="A292" s="129" t="s">
        <v>656</v>
      </c>
      <c r="B292" s="129" t="s">
        <v>657</v>
      </c>
    </row>
    <row r="293" spans="1:2" ht="12.75">
      <c r="A293" s="129" t="s">
        <v>658</v>
      </c>
      <c r="B293" s="129" t="s">
        <v>659</v>
      </c>
    </row>
    <row r="294" spans="1:2" ht="12.75">
      <c r="A294" s="129" t="s">
        <v>660</v>
      </c>
      <c r="B294" s="129" t="s">
        <v>661</v>
      </c>
    </row>
    <row r="295" spans="1:2" ht="12.75">
      <c r="A295" s="129" t="s">
        <v>662</v>
      </c>
      <c r="B295" s="129" t="s">
        <v>663</v>
      </c>
    </row>
    <row r="296" spans="1:2" ht="12.75">
      <c r="A296" s="129" t="s">
        <v>664</v>
      </c>
      <c r="B296" s="129" t="s">
        <v>665</v>
      </c>
    </row>
    <row r="297" spans="1:2" ht="12.75">
      <c r="A297" s="129" t="s">
        <v>666</v>
      </c>
      <c r="B297" s="129" t="s">
        <v>667</v>
      </c>
    </row>
    <row r="298" spans="1:2" ht="12.75">
      <c r="A298" s="129" t="s">
        <v>668</v>
      </c>
      <c r="B298" s="129" t="s">
        <v>669</v>
      </c>
    </row>
    <row r="299" spans="1:2" ht="12.75">
      <c r="A299" s="129" t="s">
        <v>670</v>
      </c>
      <c r="B299" s="129" t="s">
        <v>671</v>
      </c>
    </row>
    <row r="300" spans="1:2" ht="12.75">
      <c r="A300" s="129" t="s">
        <v>672</v>
      </c>
      <c r="B300" s="129" t="s">
        <v>673</v>
      </c>
    </row>
    <row r="301" spans="1:2" ht="12.75">
      <c r="A301" s="129" t="s">
        <v>674</v>
      </c>
      <c r="B301" s="129" t="s">
        <v>675</v>
      </c>
    </row>
    <row r="302" spans="1:2" ht="12.75">
      <c r="A302" s="129" t="s">
        <v>676</v>
      </c>
      <c r="B302" s="129" t="s">
        <v>677</v>
      </c>
    </row>
    <row r="303" spans="1:2" ht="12.75">
      <c r="A303" s="129" t="s">
        <v>678</v>
      </c>
      <c r="B303" s="129" t="s">
        <v>679</v>
      </c>
    </row>
    <row r="304" spans="1:2" ht="12.75">
      <c r="A304" s="129" t="s">
        <v>680</v>
      </c>
      <c r="B304" s="129" t="s">
        <v>681</v>
      </c>
    </row>
    <row r="305" spans="1:2" ht="12.75">
      <c r="A305" s="129" t="s">
        <v>682</v>
      </c>
      <c r="B305" s="129" t="s">
        <v>683</v>
      </c>
    </row>
    <row r="306" spans="1:2" ht="12.75">
      <c r="A306" s="129" t="s">
        <v>684</v>
      </c>
      <c r="B306" s="129" t="s">
        <v>685</v>
      </c>
    </row>
    <row r="307" spans="1:2" ht="12.75">
      <c r="A307" s="129" t="s">
        <v>686</v>
      </c>
      <c r="B307" s="129" t="s">
        <v>687</v>
      </c>
    </row>
    <row r="308" spans="1:2" ht="12.75">
      <c r="A308" s="129" t="s">
        <v>688</v>
      </c>
      <c r="B308" s="129" t="s">
        <v>689</v>
      </c>
    </row>
    <row r="309" spans="1:2" ht="12.75">
      <c r="A309" s="129" t="s">
        <v>690</v>
      </c>
      <c r="B309" s="129" t="s">
        <v>691</v>
      </c>
    </row>
    <row r="310" spans="1:2" ht="12.75">
      <c r="A310" s="129" t="s">
        <v>692</v>
      </c>
      <c r="B310" s="129" t="s">
        <v>693</v>
      </c>
    </row>
    <row r="311" spans="1:2" ht="12.75">
      <c r="A311" s="129" t="s">
        <v>694</v>
      </c>
      <c r="B311" s="129" t="s">
        <v>695</v>
      </c>
    </row>
    <row r="312" spans="1:2" ht="12.75">
      <c r="A312" s="129" t="s">
        <v>696</v>
      </c>
      <c r="B312" s="129" t="s">
        <v>697</v>
      </c>
    </row>
    <row r="313" spans="1:2" ht="12.75">
      <c r="A313" s="129" t="s">
        <v>698</v>
      </c>
      <c r="B313" s="129" t="s">
        <v>699</v>
      </c>
    </row>
    <row r="314" spans="1:2" ht="12.75">
      <c r="A314" s="129" t="s">
        <v>700</v>
      </c>
      <c r="B314" s="129" t="s">
        <v>701</v>
      </c>
    </row>
    <row r="315" spans="1:2" ht="12.75">
      <c r="A315" s="129" t="s">
        <v>702</v>
      </c>
      <c r="B315" s="129" t="s">
        <v>703</v>
      </c>
    </row>
    <row r="316" spans="1:2" ht="12.75">
      <c r="A316" s="129" t="s">
        <v>704</v>
      </c>
      <c r="B316" s="129" t="s">
        <v>705</v>
      </c>
    </row>
    <row r="317" spans="1:2" ht="12.75">
      <c r="A317" s="129" t="s">
        <v>706</v>
      </c>
      <c r="B317" s="129" t="s">
        <v>707</v>
      </c>
    </row>
    <row r="318" spans="1:2" ht="12.75">
      <c r="A318" s="129" t="s">
        <v>708</v>
      </c>
      <c r="B318" s="129" t="s">
        <v>709</v>
      </c>
    </row>
    <row r="319" spans="1:2" ht="12.75">
      <c r="A319" s="129" t="s">
        <v>710</v>
      </c>
      <c r="B319" s="129" t="s">
        <v>711</v>
      </c>
    </row>
    <row r="320" spans="1:2" ht="12.75">
      <c r="A320" s="129" t="s">
        <v>712</v>
      </c>
      <c r="B320" s="129" t="s">
        <v>713</v>
      </c>
    </row>
    <row r="321" spans="1:2" ht="12.75">
      <c r="A321" s="129" t="s">
        <v>714</v>
      </c>
      <c r="B321" s="129" t="s">
        <v>715</v>
      </c>
    </row>
    <row r="322" spans="1:2" ht="12.75">
      <c r="A322" s="129" t="s">
        <v>716</v>
      </c>
      <c r="B322" s="129" t="s">
        <v>717</v>
      </c>
    </row>
    <row r="323" spans="1:2" ht="12.75">
      <c r="A323" s="129" t="s">
        <v>718</v>
      </c>
      <c r="B323" s="129" t="s">
        <v>719</v>
      </c>
    </row>
    <row r="324" spans="1:2" ht="12.75">
      <c r="A324" s="129" t="s">
        <v>720</v>
      </c>
      <c r="B324" s="129" t="s">
        <v>721</v>
      </c>
    </row>
    <row r="325" spans="1:2" ht="12.75">
      <c r="A325" s="129" t="s">
        <v>722</v>
      </c>
      <c r="B325" s="129" t="s">
        <v>723</v>
      </c>
    </row>
    <row r="326" spans="1:2" ht="12.75">
      <c r="A326" s="129" t="s">
        <v>724</v>
      </c>
      <c r="B326" s="129" t="s">
        <v>725</v>
      </c>
    </row>
    <row r="327" spans="1:2" ht="12.75">
      <c r="A327" s="129" t="s">
        <v>726</v>
      </c>
      <c r="B327" s="129" t="s">
        <v>727</v>
      </c>
    </row>
    <row r="328" spans="1:2" ht="12.75">
      <c r="A328" s="129" t="s">
        <v>728</v>
      </c>
      <c r="B328" s="129" t="s">
        <v>729</v>
      </c>
    </row>
    <row r="329" spans="1:2" ht="12.75">
      <c r="A329" s="129" t="s">
        <v>730</v>
      </c>
      <c r="B329" s="129" t="s">
        <v>729</v>
      </c>
    </row>
    <row r="330" spans="1:2" ht="12.75">
      <c r="A330" s="129" t="s">
        <v>731</v>
      </c>
      <c r="B330" s="129" t="s">
        <v>732</v>
      </c>
    </row>
    <row r="331" spans="1:2" ht="12.75">
      <c r="A331" s="129" t="s">
        <v>733</v>
      </c>
      <c r="B331" s="129" t="s">
        <v>734</v>
      </c>
    </row>
    <row r="332" spans="1:2" ht="12.75">
      <c r="A332" s="129" t="s">
        <v>735</v>
      </c>
      <c r="B332" s="129" t="s">
        <v>736</v>
      </c>
    </row>
    <row r="333" spans="1:2" ht="12.75">
      <c r="A333" s="129" t="s">
        <v>737</v>
      </c>
      <c r="B333" s="129" t="s">
        <v>738</v>
      </c>
    </row>
    <row r="334" spans="1:2" ht="12.75">
      <c r="A334" s="129" t="s">
        <v>739</v>
      </c>
      <c r="B334" s="129" t="s">
        <v>740</v>
      </c>
    </row>
    <row r="335" spans="1:2" ht="12.75">
      <c r="A335" s="129" t="s">
        <v>741</v>
      </c>
      <c r="B335" s="129" t="s">
        <v>742</v>
      </c>
    </row>
    <row r="336" spans="1:2" ht="12.75">
      <c r="A336" s="129" t="s">
        <v>743</v>
      </c>
      <c r="B336" s="129" t="s">
        <v>744</v>
      </c>
    </row>
    <row r="337" spans="1:2" ht="12.75">
      <c r="A337" s="129" t="s">
        <v>745</v>
      </c>
      <c r="B337" s="129" t="s">
        <v>746</v>
      </c>
    </row>
    <row r="338" spans="1:2" ht="12.75">
      <c r="A338" s="129" t="s">
        <v>747</v>
      </c>
      <c r="B338" s="129" t="s">
        <v>748</v>
      </c>
    </row>
    <row r="339" spans="1:2" ht="12.75">
      <c r="A339" s="129" t="s">
        <v>749</v>
      </c>
      <c r="B339" s="129" t="s">
        <v>750</v>
      </c>
    </row>
    <row r="340" spans="1:2" ht="12.75">
      <c r="A340" s="129" t="s">
        <v>751</v>
      </c>
      <c r="B340" s="129" t="s">
        <v>752</v>
      </c>
    </row>
    <row r="341" spans="1:2" ht="12.75">
      <c r="A341" s="129" t="s">
        <v>753</v>
      </c>
      <c r="B341" s="129" t="s">
        <v>754</v>
      </c>
    </row>
    <row r="342" spans="1:2" ht="12.75">
      <c r="A342" s="129" t="s">
        <v>755</v>
      </c>
      <c r="B342" s="129" t="s">
        <v>756</v>
      </c>
    </row>
    <row r="343" spans="1:2" ht="12.75">
      <c r="A343" s="129" t="s">
        <v>757</v>
      </c>
      <c r="B343" s="129" t="s">
        <v>758</v>
      </c>
    </row>
    <row r="344" spans="1:2" ht="12.75">
      <c r="A344" s="129" t="s">
        <v>759</v>
      </c>
      <c r="B344" s="129" t="s">
        <v>760</v>
      </c>
    </row>
    <row r="345" spans="1:2" ht="12.75">
      <c r="A345" s="129" t="s">
        <v>761</v>
      </c>
      <c r="B345" s="129" t="s">
        <v>762</v>
      </c>
    </row>
    <row r="346" spans="1:2" ht="12.75">
      <c r="A346" s="129" t="s">
        <v>763</v>
      </c>
      <c r="B346" s="129" t="s">
        <v>764</v>
      </c>
    </row>
    <row r="347" spans="1:2" ht="12.75">
      <c r="A347" s="129" t="s">
        <v>765</v>
      </c>
      <c r="B347" s="129" t="s">
        <v>766</v>
      </c>
    </row>
    <row r="348" spans="1:2" ht="12.75">
      <c r="A348" s="129" t="s">
        <v>767</v>
      </c>
      <c r="B348" s="129" t="s">
        <v>768</v>
      </c>
    </row>
    <row r="349" spans="1:2" ht="12.75">
      <c r="A349" s="129" t="s">
        <v>769</v>
      </c>
      <c r="B349" s="129" t="s">
        <v>770</v>
      </c>
    </row>
    <row r="350" spans="1:2" ht="12.75">
      <c r="A350" s="129" t="s">
        <v>771</v>
      </c>
      <c r="B350" s="129" t="s">
        <v>772</v>
      </c>
    </row>
    <row r="351" spans="1:2" ht="12.75">
      <c r="A351" s="129" t="s">
        <v>773</v>
      </c>
      <c r="B351" s="129" t="s">
        <v>774</v>
      </c>
    </row>
    <row r="352" spans="1:2" ht="12.75">
      <c r="A352" s="129" t="s">
        <v>775</v>
      </c>
      <c r="B352" s="129" t="s">
        <v>776</v>
      </c>
    </row>
    <row r="353" spans="1:2" ht="12.75">
      <c r="A353" s="129" t="s">
        <v>777</v>
      </c>
      <c r="B353" s="129" t="s">
        <v>778</v>
      </c>
    </row>
    <row r="354" spans="1:2" ht="12.75">
      <c r="A354" s="129" t="s">
        <v>779</v>
      </c>
      <c r="B354" s="129" t="s">
        <v>780</v>
      </c>
    </row>
    <row r="355" spans="1:2" ht="12.75">
      <c r="A355" s="129" t="s">
        <v>781</v>
      </c>
      <c r="B355" s="129" t="s">
        <v>782</v>
      </c>
    </row>
    <row r="356" spans="1:2" ht="12.75">
      <c r="A356" s="129" t="s">
        <v>783</v>
      </c>
      <c r="B356" s="129" t="s">
        <v>784</v>
      </c>
    </row>
    <row r="357" spans="1:2" ht="12.75">
      <c r="A357" s="129" t="s">
        <v>785</v>
      </c>
      <c r="B357" s="129" t="s">
        <v>786</v>
      </c>
    </row>
    <row r="358" spans="1:2" ht="12.75">
      <c r="A358" s="129" t="s">
        <v>787</v>
      </c>
      <c r="B358" s="129" t="s">
        <v>788</v>
      </c>
    </row>
    <row r="359" spans="1:2" ht="12.75">
      <c r="A359" s="129" t="s">
        <v>789</v>
      </c>
      <c r="B359" s="129" t="s">
        <v>790</v>
      </c>
    </row>
    <row r="360" spans="1:2" ht="12.75">
      <c r="A360" s="129" t="s">
        <v>791</v>
      </c>
      <c r="B360" s="129" t="s">
        <v>792</v>
      </c>
    </row>
    <row r="361" spans="1:2" ht="12.75">
      <c r="A361" s="129" t="s">
        <v>793</v>
      </c>
      <c r="B361" s="129" t="s">
        <v>794</v>
      </c>
    </row>
    <row r="362" spans="1:2" ht="12.75">
      <c r="A362" s="129" t="s">
        <v>795</v>
      </c>
      <c r="B362" s="129" t="s">
        <v>796</v>
      </c>
    </row>
    <row r="363" spans="1:2" ht="12.75">
      <c r="A363" s="129" t="s">
        <v>797</v>
      </c>
      <c r="B363" s="129" t="s">
        <v>798</v>
      </c>
    </row>
    <row r="364" spans="1:2" ht="12.75">
      <c r="A364" s="129" t="s">
        <v>799</v>
      </c>
      <c r="B364" s="129" t="s">
        <v>800</v>
      </c>
    </row>
    <row r="365" spans="1:2" ht="12.75">
      <c r="A365" s="129" t="s">
        <v>801</v>
      </c>
      <c r="B365" s="129" t="s">
        <v>802</v>
      </c>
    </row>
    <row r="366" spans="1:2" ht="12.75">
      <c r="A366" s="129" t="s">
        <v>803</v>
      </c>
      <c r="B366" s="129" t="s">
        <v>804</v>
      </c>
    </row>
    <row r="367" spans="1:2" ht="12.75">
      <c r="A367" s="129" t="s">
        <v>805</v>
      </c>
      <c r="B367" s="129" t="s">
        <v>806</v>
      </c>
    </row>
    <row r="368" spans="1:2" ht="12.75">
      <c r="A368" s="129" t="s">
        <v>807</v>
      </c>
      <c r="B368" s="129" t="s">
        <v>808</v>
      </c>
    </row>
    <row r="369" spans="1:2" ht="12.75">
      <c r="A369" s="129" t="s">
        <v>809</v>
      </c>
      <c r="B369" s="129" t="s">
        <v>810</v>
      </c>
    </row>
    <row r="370" spans="1:2" ht="12.75">
      <c r="A370" s="129" t="s">
        <v>811</v>
      </c>
      <c r="B370" s="129" t="s">
        <v>812</v>
      </c>
    </row>
    <row r="371" spans="1:2" ht="12.75">
      <c r="A371" s="129" t="s">
        <v>813</v>
      </c>
      <c r="B371" s="129" t="s">
        <v>814</v>
      </c>
    </row>
    <row r="372" spans="1:2" ht="12.75">
      <c r="A372" s="129" t="s">
        <v>815</v>
      </c>
      <c r="B372" s="129" t="s">
        <v>816</v>
      </c>
    </row>
    <row r="373" spans="1:2" ht="12.75">
      <c r="A373" s="129" t="s">
        <v>817</v>
      </c>
      <c r="B373" s="129" t="s">
        <v>818</v>
      </c>
    </row>
    <row r="374" spans="1:2" ht="12.75">
      <c r="A374" s="129" t="s">
        <v>819</v>
      </c>
      <c r="B374" s="129" t="s">
        <v>820</v>
      </c>
    </row>
    <row r="375" spans="1:2" ht="12.75">
      <c r="A375" s="129" t="s">
        <v>821</v>
      </c>
      <c r="B375" s="129" t="s">
        <v>822</v>
      </c>
    </row>
    <row r="376" spans="1:2" ht="12.75">
      <c r="A376" s="129" t="s">
        <v>823</v>
      </c>
      <c r="B376" s="129" t="s">
        <v>824</v>
      </c>
    </row>
    <row r="377" spans="1:2" ht="12.75">
      <c r="A377" s="129" t="s">
        <v>825</v>
      </c>
      <c r="B377" s="129" t="s">
        <v>826</v>
      </c>
    </row>
    <row r="378" spans="1:2" ht="12.75">
      <c r="A378" s="129" t="s">
        <v>827</v>
      </c>
      <c r="B378" s="129" t="s">
        <v>828</v>
      </c>
    </row>
    <row r="379" spans="1:2" ht="12.75">
      <c r="A379" s="129" t="s">
        <v>829</v>
      </c>
      <c r="B379" s="129" t="s">
        <v>830</v>
      </c>
    </row>
    <row r="380" spans="1:2" ht="12.75">
      <c r="A380" s="129" t="s">
        <v>831</v>
      </c>
      <c r="B380" s="129" t="s">
        <v>832</v>
      </c>
    </row>
    <row r="381" spans="1:2" ht="12.75">
      <c r="A381" s="129" t="s">
        <v>833</v>
      </c>
      <c r="B381" s="129" t="s">
        <v>834</v>
      </c>
    </row>
    <row r="382" spans="1:2" ht="12.75">
      <c r="A382" s="129" t="s">
        <v>835</v>
      </c>
      <c r="B382" s="129" t="s">
        <v>836</v>
      </c>
    </row>
    <row r="383" spans="1:2" ht="12.75">
      <c r="A383" s="129" t="s">
        <v>837</v>
      </c>
      <c r="B383" s="129" t="s">
        <v>838</v>
      </c>
    </row>
    <row r="384" spans="1:2" ht="12.75">
      <c r="A384" s="129" t="s">
        <v>839</v>
      </c>
      <c r="B384" s="129" t="s">
        <v>840</v>
      </c>
    </row>
    <row r="385" spans="1:2" ht="12.75">
      <c r="A385" s="129" t="s">
        <v>841</v>
      </c>
      <c r="B385" s="129" t="s">
        <v>842</v>
      </c>
    </row>
    <row r="386" spans="1:2" ht="12.75">
      <c r="A386" s="129" t="s">
        <v>843</v>
      </c>
      <c r="B386" s="129" t="s">
        <v>844</v>
      </c>
    </row>
    <row r="387" spans="1:2" ht="12.75">
      <c r="A387" s="129" t="s">
        <v>845</v>
      </c>
      <c r="B387" s="129" t="s">
        <v>846</v>
      </c>
    </row>
    <row r="388" spans="1:2" ht="12.75">
      <c r="A388" s="129" t="s">
        <v>847</v>
      </c>
      <c r="B388" s="129" t="s">
        <v>846</v>
      </c>
    </row>
    <row r="389" spans="1:2" ht="12.75">
      <c r="A389" s="129" t="s">
        <v>848</v>
      </c>
      <c r="B389" s="129" t="s">
        <v>849</v>
      </c>
    </row>
    <row r="390" spans="1:2" ht="12.75">
      <c r="A390" s="129" t="s">
        <v>850</v>
      </c>
      <c r="B390" s="129" t="s">
        <v>849</v>
      </c>
    </row>
    <row r="391" spans="1:2" ht="12.75">
      <c r="A391" s="129" t="s">
        <v>851</v>
      </c>
      <c r="B391" s="129" t="s">
        <v>852</v>
      </c>
    </row>
    <row r="392" spans="1:2" ht="12.75">
      <c r="A392" s="129" t="s">
        <v>853</v>
      </c>
      <c r="B392" s="129" t="s">
        <v>854</v>
      </c>
    </row>
    <row r="393" spans="1:2" ht="12.75">
      <c r="A393" s="129" t="s">
        <v>855</v>
      </c>
      <c r="B393" s="129" t="s">
        <v>856</v>
      </c>
    </row>
    <row r="394" spans="1:2" ht="12.75">
      <c r="A394" s="129" t="s">
        <v>857</v>
      </c>
      <c r="B394" s="129" t="s">
        <v>858</v>
      </c>
    </row>
    <row r="395" spans="1:2" ht="12.75">
      <c r="A395" s="129" t="s">
        <v>859</v>
      </c>
      <c r="B395" s="129" t="s">
        <v>860</v>
      </c>
    </row>
    <row r="396" spans="1:2" ht="12.75">
      <c r="A396" s="129" t="s">
        <v>861</v>
      </c>
      <c r="B396" s="129" t="s">
        <v>862</v>
      </c>
    </row>
    <row r="397" spans="1:2" ht="12.75">
      <c r="A397" s="129" t="s">
        <v>863</v>
      </c>
      <c r="B397" s="129" t="s">
        <v>864</v>
      </c>
    </row>
    <row r="398" spans="1:2" ht="12.75">
      <c r="A398" s="129" t="s">
        <v>865</v>
      </c>
      <c r="B398" s="129" t="s">
        <v>866</v>
      </c>
    </row>
    <row r="399" spans="1:2" ht="12.75">
      <c r="A399" s="129" t="s">
        <v>867</v>
      </c>
      <c r="B399" s="129" t="s">
        <v>868</v>
      </c>
    </row>
    <row r="400" spans="1:2" ht="12.75">
      <c r="A400" s="129" t="s">
        <v>869</v>
      </c>
      <c r="B400" s="129" t="s">
        <v>870</v>
      </c>
    </row>
    <row r="401" spans="1:2" ht="12.75">
      <c r="A401" s="129" t="s">
        <v>871</v>
      </c>
      <c r="B401" s="129" t="s">
        <v>872</v>
      </c>
    </row>
    <row r="402" spans="1:2" ht="12.75">
      <c r="A402" s="129" t="s">
        <v>873</v>
      </c>
      <c r="B402" s="129" t="s">
        <v>874</v>
      </c>
    </row>
    <row r="403" spans="1:2" ht="12.75">
      <c r="A403" s="129" t="s">
        <v>875</v>
      </c>
      <c r="B403" s="129" t="s">
        <v>876</v>
      </c>
    </row>
    <row r="404" spans="1:2" ht="12.75">
      <c r="A404" s="129" t="s">
        <v>877</v>
      </c>
      <c r="B404" s="129" t="s">
        <v>1787</v>
      </c>
    </row>
    <row r="405" spans="1:2" ht="12.75">
      <c r="A405" s="129" t="s">
        <v>878</v>
      </c>
      <c r="B405" s="129" t="s">
        <v>879</v>
      </c>
    </row>
    <row r="406" spans="1:2" ht="12.75">
      <c r="A406" s="129" t="s">
        <v>880</v>
      </c>
      <c r="B406" s="129" t="s">
        <v>881</v>
      </c>
    </row>
    <row r="407" spans="1:2" ht="12.75">
      <c r="A407" s="129" t="s">
        <v>1793</v>
      </c>
      <c r="B407" s="129" t="s">
        <v>882</v>
      </c>
    </row>
    <row r="408" spans="1:2" ht="12.75">
      <c r="A408" s="129" t="s">
        <v>883</v>
      </c>
      <c r="B408" s="129" t="s">
        <v>884</v>
      </c>
    </row>
    <row r="409" spans="1:2" ht="12.75">
      <c r="A409" s="129" t="s">
        <v>885</v>
      </c>
      <c r="B409" s="129" t="s">
        <v>886</v>
      </c>
    </row>
    <row r="410" spans="1:2" ht="12.75">
      <c r="A410" s="129" t="s">
        <v>887</v>
      </c>
      <c r="B410" s="129" t="s">
        <v>888</v>
      </c>
    </row>
    <row r="411" spans="1:2" ht="12.75">
      <c r="A411" s="129" t="s">
        <v>889</v>
      </c>
      <c r="B411" s="129" t="s">
        <v>890</v>
      </c>
    </row>
    <row r="412" spans="1:2" ht="12.75">
      <c r="A412" s="129" t="s">
        <v>891</v>
      </c>
      <c r="B412" s="129" t="s">
        <v>892</v>
      </c>
    </row>
    <row r="413" spans="1:2" ht="12.75">
      <c r="A413" s="129" t="s">
        <v>893</v>
      </c>
      <c r="B413" s="129" t="s">
        <v>894</v>
      </c>
    </row>
    <row r="414" spans="1:2" ht="12.75">
      <c r="A414" s="129" t="s">
        <v>895</v>
      </c>
      <c r="B414" s="129" t="s">
        <v>896</v>
      </c>
    </row>
    <row r="415" spans="1:2" ht="12.75">
      <c r="A415" s="129" t="s">
        <v>897</v>
      </c>
      <c r="B415" s="129" t="s">
        <v>898</v>
      </c>
    </row>
    <row r="416" spans="1:2" ht="12.75">
      <c r="A416" s="129" t="s">
        <v>1794</v>
      </c>
      <c r="B416" s="129" t="s">
        <v>899</v>
      </c>
    </row>
    <row r="417" spans="1:2" ht="12.75">
      <c r="A417" s="129" t="s">
        <v>900</v>
      </c>
      <c r="B417" s="129" t="s">
        <v>901</v>
      </c>
    </row>
    <row r="418" spans="1:2" ht="12.75">
      <c r="A418" s="129" t="s">
        <v>902</v>
      </c>
      <c r="B418" s="129" t="s">
        <v>903</v>
      </c>
    </row>
    <row r="419" spans="1:2" ht="12.75">
      <c r="A419" s="129" t="s">
        <v>904</v>
      </c>
      <c r="B419" s="129" t="s">
        <v>905</v>
      </c>
    </row>
    <row r="420" spans="1:2" ht="12.75">
      <c r="A420" s="129" t="s">
        <v>906</v>
      </c>
      <c r="B420" s="129" t="s">
        <v>907</v>
      </c>
    </row>
    <row r="421" spans="1:2" ht="12.75">
      <c r="A421" s="129" t="s">
        <v>908</v>
      </c>
      <c r="B421" s="129" t="s">
        <v>907</v>
      </c>
    </row>
    <row r="422" spans="1:2" ht="12.75">
      <c r="A422" s="129" t="s">
        <v>909</v>
      </c>
      <c r="B422" s="129" t="s">
        <v>910</v>
      </c>
    </row>
    <row r="423" spans="1:2" ht="12.75">
      <c r="A423" s="129" t="s">
        <v>911</v>
      </c>
      <c r="B423" s="129" t="s">
        <v>912</v>
      </c>
    </row>
    <row r="424" spans="1:2" ht="12.75">
      <c r="A424" s="129" t="s">
        <v>913</v>
      </c>
      <c r="B424" s="129" t="s">
        <v>914</v>
      </c>
    </row>
    <row r="425" spans="1:2" ht="12.75">
      <c r="A425" s="129" t="s">
        <v>1792</v>
      </c>
      <c r="B425" s="129" t="s">
        <v>914</v>
      </c>
    </row>
    <row r="426" spans="1:2" ht="12.75">
      <c r="A426" s="129" t="s">
        <v>915</v>
      </c>
      <c r="B426" s="129" t="s">
        <v>916</v>
      </c>
    </row>
    <row r="427" spans="1:2" ht="12.75">
      <c r="A427" s="129" t="s">
        <v>917</v>
      </c>
      <c r="B427" s="129" t="s">
        <v>918</v>
      </c>
    </row>
    <row r="428" spans="1:2" ht="12.75">
      <c r="A428" s="129" t="s">
        <v>919</v>
      </c>
      <c r="B428" s="129" t="s">
        <v>920</v>
      </c>
    </row>
    <row r="429" spans="1:2" ht="12.75">
      <c r="A429" s="129" t="s">
        <v>921</v>
      </c>
      <c r="B429" s="129" t="s">
        <v>922</v>
      </c>
    </row>
    <row r="430" spans="1:2" ht="12.75">
      <c r="A430" s="129" t="s">
        <v>923</v>
      </c>
      <c r="B430" s="129" t="s">
        <v>924</v>
      </c>
    </row>
    <row r="431" spans="1:2" ht="12.75">
      <c r="A431" s="129" t="s">
        <v>925</v>
      </c>
      <c r="B431" s="129" t="s">
        <v>926</v>
      </c>
    </row>
    <row r="432" spans="1:2" ht="12.75">
      <c r="A432" s="129" t="s">
        <v>927</v>
      </c>
      <c r="B432" s="129" t="s">
        <v>928</v>
      </c>
    </row>
    <row r="433" spans="1:2" ht="12.75">
      <c r="A433" s="129" t="s">
        <v>929</v>
      </c>
      <c r="B433" s="129" t="s">
        <v>930</v>
      </c>
    </row>
    <row r="434" spans="1:2" ht="12.75">
      <c r="A434" s="129" t="s">
        <v>931</v>
      </c>
      <c r="B434" s="129" t="s">
        <v>932</v>
      </c>
    </row>
    <row r="435" spans="1:2" ht="12.75">
      <c r="A435" s="129" t="s">
        <v>933</v>
      </c>
      <c r="B435" s="129" t="s">
        <v>934</v>
      </c>
    </row>
    <row r="436" spans="1:2" ht="12.75">
      <c r="A436" s="129" t="s">
        <v>935</v>
      </c>
      <c r="B436" s="129" t="s">
        <v>936</v>
      </c>
    </row>
    <row r="437" spans="1:2" ht="12.75">
      <c r="A437" s="129" t="s">
        <v>937</v>
      </c>
      <c r="B437" s="129" t="s">
        <v>938</v>
      </c>
    </row>
    <row r="438" spans="1:2" ht="12.75">
      <c r="A438" s="129" t="s">
        <v>939</v>
      </c>
      <c r="B438" s="129" t="s">
        <v>940</v>
      </c>
    </row>
    <row r="439" spans="1:2" ht="12.75">
      <c r="A439" s="129" t="s">
        <v>941</v>
      </c>
      <c r="B439" s="129" t="s">
        <v>942</v>
      </c>
    </row>
    <row r="440" spans="1:2" ht="12.75">
      <c r="A440" s="129" t="s">
        <v>943</v>
      </c>
      <c r="B440" s="129" t="s">
        <v>944</v>
      </c>
    </row>
    <row r="441" spans="1:2" ht="12.75">
      <c r="A441" s="129" t="s">
        <v>945</v>
      </c>
      <c r="B441" s="129" t="s">
        <v>946</v>
      </c>
    </row>
    <row r="442" spans="1:2" ht="12.75">
      <c r="A442" s="129" t="s">
        <v>947</v>
      </c>
      <c r="B442" s="129" t="s">
        <v>948</v>
      </c>
    </row>
    <row r="443" spans="1:2" ht="12.75">
      <c r="A443" s="129" t="s">
        <v>949</v>
      </c>
      <c r="B443" s="129" t="s">
        <v>950</v>
      </c>
    </row>
    <row r="444" spans="1:2" ht="12.75">
      <c r="A444" s="129" t="s">
        <v>951</v>
      </c>
      <c r="B444" s="129" t="s">
        <v>952</v>
      </c>
    </row>
    <row r="445" spans="1:2" ht="12.75">
      <c r="A445" s="129" t="s">
        <v>953</v>
      </c>
      <c r="B445" s="129" t="s">
        <v>944</v>
      </c>
    </row>
    <row r="446" spans="1:2" ht="12.75">
      <c r="A446" s="129" t="s">
        <v>954</v>
      </c>
      <c r="B446" s="129" t="s">
        <v>955</v>
      </c>
    </row>
    <row r="447" spans="1:2" ht="12.75">
      <c r="A447" s="129" t="s">
        <v>956</v>
      </c>
      <c r="B447" s="129" t="s">
        <v>957</v>
      </c>
    </row>
    <row r="448" spans="1:2" ht="12.75">
      <c r="A448" s="129" t="s">
        <v>958</v>
      </c>
      <c r="B448" s="129" t="s">
        <v>959</v>
      </c>
    </row>
    <row r="449" spans="1:2" ht="12.75">
      <c r="A449" s="129" t="s">
        <v>960</v>
      </c>
      <c r="B449" s="129" t="s">
        <v>961</v>
      </c>
    </row>
    <row r="450" spans="1:2" ht="12.75">
      <c r="A450" s="129" t="s">
        <v>962</v>
      </c>
      <c r="B450" s="129" t="s">
        <v>963</v>
      </c>
    </row>
    <row r="451" spans="1:2" ht="12.75">
      <c r="A451" s="129" t="s">
        <v>964</v>
      </c>
      <c r="B451" s="129" t="s">
        <v>966</v>
      </c>
    </row>
    <row r="452" spans="1:2" ht="12.75">
      <c r="A452" s="129" t="s">
        <v>967</v>
      </c>
      <c r="B452" s="129" t="s">
        <v>968</v>
      </c>
    </row>
    <row r="453" spans="1:2" ht="12.75">
      <c r="A453" s="129" t="s">
        <v>969</v>
      </c>
      <c r="B453" s="129" t="s">
        <v>970</v>
      </c>
    </row>
    <row r="454" spans="1:2" ht="12.75">
      <c r="A454" s="129" t="s">
        <v>971</v>
      </c>
      <c r="B454" s="129" t="s">
        <v>972</v>
      </c>
    </row>
    <row r="455" spans="1:2" ht="12.75">
      <c r="A455" s="129" t="s">
        <v>973</v>
      </c>
      <c r="B455" s="129" t="s">
        <v>974</v>
      </c>
    </row>
    <row r="456" spans="1:2" ht="12.75">
      <c r="A456" s="129" t="s">
        <v>975</v>
      </c>
      <c r="B456" s="129" t="s">
        <v>976</v>
      </c>
    </row>
    <row r="457" spans="1:2" ht="12.75">
      <c r="A457" s="129" t="s">
        <v>977</v>
      </c>
      <c r="B457" s="129" t="s">
        <v>978</v>
      </c>
    </row>
    <row r="458" spans="1:2" ht="12.75">
      <c r="A458" s="129" t="s">
        <v>979</v>
      </c>
      <c r="B458" s="129" t="s">
        <v>980</v>
      </c>
    </row>
    <row r="459" spans="1:2" ht="12.75">
      <c r="A459" s="129" t="s">
        <v>981</v>
      </c>
      <c r="B459" s="129" t="s">
        <v>982</v>
      </c>
    </row>
    <row r="460" spans="1:2" ht="12.75">
      <c r="A460" s="129" t="s">
        <v>983</v>
      </c>
      <c r="B460" s="129" t="s">
        <v>984</v>
      </c>
    </row>
    <row r="461" spans="1:2" ht="12.75">
      <c r="A461" s="129" t="s">
        <v>985</v>
      </c>
      <c r="B461" s="129" t="s">
        <v>986</v>
      </c>
    </row>
    <row r="462" spans="1:2" ht="12.75">
      <c r="A462" s="129" t="s">
        <v>987</v>
      </c>
      <c r="B462" s="129" t="s">
        <v>988</v>
      </c>
    </row>
    <row r="463" spans="1:2" ht="12.75">
      <c r="A463" s="129" t="s">
        <v>989</v>
      </c>
      <c r="B463" s="129" t="s">
        <v>990</v>
      </c>
    </row>
    <row r="464" spans="1:2" ht="12.75">
      <c r="A464" s="129" t="s">
        <v>991</v>
      </c>
      <c r="B464" s="129" t="s">
        <v>992</v>
      </c>
    </row>
    <row r="465" spans="1:2" ht="12.75">
      <c r="A465" s="129" t="s">
        <v>993</v>
      </c>
      <c r="B465" s="129" t="s">
        <v>994</v>
      </c>
    </row>
    <row r="466" spans="1:2" ht="12.75">
      <c r="A466" s="129" t="s">
        <v>995</v>
      </c>
      <c r="B466" s="129" t="s">
        <v>996</v>
      </c>
    </row>
    <row r="467" spans="1:2" ht="12.75">
      <c r="A467" s="129" t="s">
        <v>997</v>
      </c>
      <c r="B467" s="129" t="s">
        <v>998</v>
      </c>
    </row>
    <row r="468" spans="1:2" ht="12.75">
      <c r="A468" s="129" t="s">
        <v>999</v>
      </c>
      <c r="B468" s="129" t="s">
        <v>1000</v>
      </c>
    </row>
    <row r="469" spans="1:2" ht="12.75">
      <c r="A469" s="129" t="s">
        <v>1001</v>
      </c>
      <c r="B469" s="129" t="s">
        <v>1002</v>
      </c>
    </row>
    <row r="470" spans="1:2" ht="12.75">
      <c r="A470" s="129" t="s">
        <v>1003</v>
      </c>
      <c r="B470" s="129" t="s">
        <v>1004</v>
      </c>
    </row>
    <row r="471" spans="1:2" ht="12.75">
      <c r="A471" s="129" t="s">
        <v>1005</v>
      </c>
      <c r="B471" s="129" t="s">
        <v>1006</v>
      </c>
    </row>
    <row r="472" spans="1:2" ht="12.75">
      <c r="A472" s="129" t="s">
        <v>1017</v>
      </c>
      <c r="B472" s="129" t="s">
        <v>1018</v>
      </c>
    </row>
    <row r="473" spans="1:2" ht="12.75">
      <c r="A473" s="129" t="s">
        <v>1019</v>
      </c>
      <c r="B473" s="129" t="s">
        <v>1020</v>
      </c>
    </row>
    <row r="474" spans="1:2" ht="12.75">
      <c r="A474" s="129" t="s">
        <v>1021</v>
      </c>
      <c r="B474" s="129" t="s">
        <v>1022</v>
      </c>
    </row>
    <row r="475" spans="1:2" ht="12.75">
      <c r="A475" s="129" t="s">
        <v>1023</v>
      </c>
      <c r="B475" s="129" t="s">
        <v>1024</v>
      </c>
    </row>
    <row r="476" spans="1:2" ht="12.75">
      <c r="A476" s="129" t="s">
        <v>1025</v>
      </c>
      <c r="B476" s="129" t="s">
        <v>1026</v>
      </c>
    </row>
    <row r="477" spans="1:2" ht="12.75">
      <c r="A477" s="129" t="s">
        <v>1027</v>
      </c>
      <c r="B477" s="129" t="s">
        <v>1028</v>
      </c>
    </row>
    <row r="478" spans="1:2" ht="12.75">
      <c r="A478" s="129" t="s">
        <v>1029</v>
      </c>
      <c r="B478" s="129" t="s">
        <v>1030</v>
      </c>
    </row>
    <row r="479" spans="1:2" ht="12.75">
      <c r="A479" s="129" t="s">
        <v>1031</v>
      </c>
      <c r="B479" s="129" t="s">
        <v>1032</v>
      </c>
    </row>
    <row r="480" spans="1:2" ht="12.75">
      <c r="A480" s="129" t="s">
        <v>1033</v>
      </c>
      <c r="B480" s="129" t="s">
        <v>1034</v>
      </c>
    </row>
    <row r="481" spans="1:2" ht="12.75">
      <c r="A481" s="129" t="s">
        <v>1035</v>
      </c>
      <c r="B481" s="129" t="s">
        <v>1036</v>
      </c>
    </row>
    <row r="482" spans="1:2" ht="12.75">
      <c r="A482" s="129" t="s">
        <v>1037</v>
      </c>
      <c r="B482" s="129" t="s">
        <v>1038</v>
      </c>
    </row>
    <row r="483" spans="1:2" ht="12.75">
      <c r="A483" s="129" t="s">
        <v>1039</v>
      </c>
      <c r="B483" s="129" t="s">
        <v>1040</v>
      </c>
    </row>
    <row r="484" spans="1:2" ht="12.75">
      <c r="A484" s="129" t="s">
        <v>1041</v>
      </c>
      <c r="B484" s="129" t="s">
        <v>1042</v>
      </c>
    </row>
    <row r="485" spans="1:2" ht="12.75">
      <c r="A485" s="129" t="s">
        <v>1043</v>
      </c>
      <c r="B485" s="129" t="s">
        <v>1044</v>
      </c>
    </row>
    <row r="486" spans="1:2" ht="12.75">
      <c r="A486" s="129" t="s">
        <v>1045</v>
      </c>
      <c r="B486" s="129" t="s">
        <v>1046</v>
      </c>
    </row>
    <row r="487" spans="1:2" ht="12.75">
      <c r="A487" s="129" t="s">
        <v>1047</v>
      </c>
      <c r="B487" s="129" t="s">
        <v>1048</v>
      </c>
    </row>
    <row r="488" spans="1:2" ht="12.75">
      <c r="A488" s="129" t="s">
        <v>1049</v>
      </c>
      <c r="B488" s="129" t="s">
        <v>1006</v>
      </c>
    </row>
    <row r="489" spans="1:2" ht="12.75">
      <c r="A489" s="129" t="s">
        <v>1050</v>
      </c>
      <c r="B489" s="129" t="s">
        <v>1051</v>
      </c>
    </row>
    <row r="490" spans="1:2" ht="12.75">
      <c r="A490" s="129" t="s">
        <v>1067</v>
      </c>
      <c r="B490" s="129" t="s">
        <v>1068</v>
      </c>
    </row>
    <row r="491" spans="1:2" ht="12.75">
      <c r="A491" s="129" t="s">
        <v>1069</v>
      </c>
      <c r="B491" s="129" t="s">
        <v>1070</v>
      </c>
    </row>
    <row r="492" spans="1:2" ht="12.75">
      <c r="A492" s="129" t="s">
        <v>1071</v>
      </c>
      <c r="B492" s="129" t="s">
        <v>1072</v>
      </c>
    </row>
    <row r="493" spans="1:2" ht="12.75">
      <c r="A493" s="129" t="s">
        <v>1073</v>
      </c>
      <c r="B493" s="129" t="s">
        <v>1074</v>
      </c>
    </row>
    <row r="494" spans="1:2" ht="12.75">
      <c r="A494" s="129" t="s">
        <v>1075</v>
      </c>
      <c r="B494" s="129" t="s">
        <v>1076</v>
      </c>
    </row>
    <row r="495" spans="1:2" ht="12.75">
      <c r="A495" s="129" t="s">
        <v>1077</v>
      </c>
      <c r="B495" s="129" t="s">
        <v>1078</v>
      </c>
    </row>
    <row r="496" spans="1:2" ht="12.75">
      <c r="A496" s="129" t="s">
        <v>1079</v>
      </c>
      <c r="B496" s="129" t="s">
        <v>1080</v>
      </c>
    </row>
    <row r="497" spans="1:2" ht="12.75">
      <c r="A497" s="129" t="s">
        <v>1081</v>
      </c>
      <c r="B497" s="129" t="s">
        <v>1082</v>
      </c>
    </row>
    <row r="498" spans="1:2" ht="12.75">
      <c r="A498" s="129" t="s">
        <v>1083</v>
      </c>
      <c r="B498" s="129" t="s">
        <v>1084</v>
      </c>
    </row>
    <row r="499" spans="1:2" ht="12.75">
      <c r="A499" s="129" t="s">
        <v>1085</v>
      </c>
      <c r="B499" s="129" t="s">
        <v>1086</v>
      </c>
    </row>
    <row r="500" spans="1:2" ht="12.75">
      <c r="A500" s="129" t="s">
        <v>1087</v>
      </c>
      <c r="B500" s="129" t="s">
        <v>1088</v>
      </c>
    </row>
    <row r="501" spans="1:2" ht="12.75">
      <c r="A501" s="129" t="s">
        <v>1089</v>
      </c>
      <c r="B501" s="129" t="s">
        <v>1090</v>
      </c>
    </row>
    <row r="502" spans="1:2" ht="12.75">
      <c r="A502" s="129" t="s">
        <v>1091</v>
      </c>
      <c r="B502" s="129" t="s">
        <v>1092</v>
      </c>
    </row>
    <row r="503" spans="1:2" ht="12.75">
      <c r="A503" s="129" t="s">
        <v>1093</v>
      </c>
      <c r="B503" s="129" t="s">
        <v>1094</v>
      </c>
    </row>
    <row r="504" spans="1:2" ht="12.75">
      <c r="A504" s="129" t="s">
        <v>1095</v>
      </c>
      <c r="B504" s="129" t="s">
        <v>1096</v>
      </c>
    </row>
    <row r="505" spans="1:2" ht="12.75">
      <c r="A505" s="129" t="s">
        <v>1097</v>
      </c>
      <c r="B505" s="129" t="s">
        <v>1098</v>
      </c>
    </row>
    <row r="506" spans="1:2" ht="12.75">
      <c r="A506" s="129" t="s">
        <v>1099</v>
      </c>
      <c r="B506" s="129" t="s">
        <v>1100</v>
      </c>
    </row>
    <row r="507" spans="1:2" ht="12.75">
      <c r="A507" s="129" t="s">
        <v>1101</v>
      </c>
      <c r="B507" s="129" t="s">
        <v>1199</v>
      </c>
    </row>
    <row r="508" spans="1:2" ht="12.75">
      <c r="A508" s="129" t="s">
        <v>1200</v>
      </c>
      <c r="B508" s="129" t="s">
        <v>1201</v>
      </c>
    </row>
    <row r="509" spans="1:2" ht="12.75">
      <c r="A509" s="129" t="s">
        <v>1202</v>
      </c>
      <c r="B509" s="129" t="s">
        <v>1203</v>
      </c>
    </row>
    <row r="510" spans="1:2" ht="12.75">
      <c r="A510" s="129" t="s">
        <v>1204</v>
      </c>
      <c r="B510" s="129" t="s">
        <v>1205</v>
      </c>
    </row>
    <row r="511" spans="1:2" ht="12.75">
      <c r="A511" s="129" t="s">
        <v>1206</v>
      </c>
      <c r="B511" s="129" t="s">
        <v>1207</v>
      </c>
    </row>
    <row r="512" spans="1:2" ht="12.75">
      <c r="A512" s="129" t="s">
        <v>1208</v>
      </c>
      <c r="B512" s="129" t="s">
        <v>1209</v>
      </c>
    </row>
    <row r="513" spans="1:2" ht="12.75">
      <c r="A513" s="129" t="s">
        <v>1210</v>
      </c>
      <c r="B513" s="129" t="s">
        <v>1211</v>
      </c>
    </row>
    <row r="514" spans="1:2" ht="12.75">
      <c r="A514" s="129" t="s">
        <v>1212</v>
      </c>
      <c r="B514" s="129" t="s">
        <v>1213</v>
      </c>
    </row>
    <row r="515" spans="1:2" ht="12.75">
      <c r="A515" s="129" t="s">
        <v>1214</v>
      </c>
      <c r="B515" s="129" t="s">
        <v>1215</v>
      </c>
    </row>
    <row r="516" spans="1:2" ht="12.75">
      <c r="A516" s="129" t="s">
        <v>1216</v>
      </c>
      <c r="B516" s="129" t="s">
        <v>1217</v>
      </c>
    </row>
    <row r="517" spans="1:2" ht="12.75">
      <c r="A517" s="129" t="s">
        <v>1218</v>
      </c>
      <c r="B517" s="129" t="s">
        <v>1219</v>
      </c>
    </row>
    <row r="518" spans="1:2" ht="12.75">
      <c r="A518" s="129" t="s">
        <v>1220</v>
      </c>
      <c r="B518" s="129" t="s">
        <v>1221</v>
      </c>
    </row>
    <row r="519" spans="1:2" ht="12.75">
      <c r="A519" s="129" t="s">
        <v>1222</v>
      </c>
      <c r="B519" s="129" t="s">
        <v>1223</v>
      </c>
    </row>
    <row r="520" spans="1:2" ht="12.75">
      <c r="A520" s="129" t="s">
        <v>1224</v>
      </c>
      <c r="B520" s="129" t="s">
        <v>1225</v>
      </c>
    </row>
    <row r="521" spans="1:2" ht="12.75">
      <c r="A521" s="129" t="s">
        <v>1226</v>
      </c>
      <c r="B521" s="129" t="s">
        <v>1227</v>
      </c>
    </row>
    <row r="522" spans="1:2" ht="12.75">
      <c r="A522" s="129" t="s">
        <v>1228</v>
      </c>
      <c r="B522" s="129" t="s">
        <v>1229</v>
      </c>
    </row>
    <row r="523" spans="1:2" ht="12.75">
      <c r="A523" s="129" t="s">
        <v>1230</v>
      </c>
      <c r="B523" s="129" t="s">
        <v>1231</v>
      </c>
    </row>
    <row r="524" spans="1:2" ht="12.75">
      <c r="A524" s="129" t="s">
        <v>1232</v>
      </c>
      <c r="B524" s="129" t="s">
        <v>1233</v>
      </c>
    </row>
    <row r="525" spans="1:2" ht="12.75">
      <c r="A525" s="129" t="s">
        <v>1234</v>
      </c>
      <c r="B525" s="129" t="s">
        <v>1235</v>
      </c>
    </row>
    <row r="526" spans="1:2" ht="12.75">
      <c r="A526" s="129" t="s">
        <v>1236</v>
      </c>
      <c r="B526" s="129" t="s">
        <v>1237</v>
      </c>
    </row>
    <row r="527" spans="1:2" ht="12.75">
      <c r="A527" s="129" t="s">
        <v>1238</v>
      </c>
      <c r="B527" s="129" t="s">
        <v>1239</v>
      </c>
    </row>
    <row r="528" spans="1:2" ht="12.75">
      <c r="A528" s="129" t="s">
        <v>1240</v>
      </c>
      <c r="B528" s="129" t="s">
        <v>1241</v>
      </c>
    </row>
    <row r="529" spans="1:2" ht="12.75">
      <c r="A529" s="129" t="s">
        <v>1242</v>
      </c>
      <c r="B529" s="129" t="s">
        <v>1243</v>
      </c>
    </row>
    <row r="530" spans="1:2" ht="12.75">
      <c r="A530" s="129" t="s">
        <v>1244</v>
      </c>
      <c r="B530" s="129" t="s">
        <v>1245</v>
      </c>
    </row>
    <row r="531" spans="1:2" ht="12.75">
      <c r="A531" s="129" t="s">
        <v>1246</v>
      </c>
      <c r="B531" s="129" t="s">
        <v>1247</v>
      </c>
    </row>
    <row r="532" spans="1:2" ht="12.75">
      <c r="A532" s="129" t="s">
        <v>1248</v>
      </c>
      <c r="B532" s="129" t="s">
        <v>1249</v>
      </c>
    </row>
    <row r="533" spans="1:2" ht="12.75">
      <c r="A533" s="129" t="s">
        <v>1250</v>
      </c>
      <c r="B533" s="129" t="s">
        <v>1251</v>
      </c>
    </row>
    <row r="534" spans="1:2" ht="12.75">
      <c r="A534" s="129" t="s">
        <v>1252</v>
      </c>
      <c r="B534" s="129" t="s">
        <v>1253</v>
      </c>
    </row>
    <row r="535" spans="1:2" ht="12.75">
      <c r="A535" s="129" t="s">
        <v>1254</v>
      </c>
      <c r="B535" s="129" t="s">
        <v>1255</v>
      </c>
    </row>
    <row r="536" spans="1:2" ht="12.75">
      <c r="A536" s="129" t="s">
        <v>1256</v>
      </c>
      <c r="B536" s="129" t="s">
        <v>1257</v>
      </c>
    </row>
    <row r="537" spans="1:2" ht="12.75">
      <c r="A537" s="129" t="s">
        <v>1258</v>
      </c>
      <c r="B537" s="129" t="s">
        <v>1259</v>
      </c>
    </row>
    <row r="538" spans="1:2" ht="12.75">
      <c r="A538" s="129" t="s">
        <v>1260</v>
      </c>
      <c r="B538" s="129" t="s">
        <v>1261</v>
      </c>
    </row>
    <row r="539" spans="1:2" ht="12.75">
      <c r="A539" s="129" t="s">
        <v>1262</v>
      </c>
      <c r="B539" s="129" t="s">
        <v>1263</v>
      </c>
    </row>
    <row r="540" spans="1:2" ht="12.75">
      <c r="A540" s="129" t="s">
        <v>1264</v>
      </c>
      <c r="B540" s="129" t="s">
        <v>1265</v>
      </c>
    </row>
    <row r="541" spans="1:2" ht="12.75">
      <c r="A541" s="129" t="s">
        <v>1266</v>
      </c>
      <c r="B541" s="129" t="s">
        <v>1267</v>
      </c>
    </row>
    <row r="542" spans="1:2" ht="12.75">
      <c r="A542" s="129" t="s">
        <v>1268</v>
      </c>
      <c r="B542" s="129" t="s">
        <v>1269</v>
      </c>
    </row>
    <row r="543" spans="1:2" ht="12.75">
      <c r="A543" s="129" t="s">
        <v>1270</v>
      </c>
      <c r="B543" s="129" t="s">
        <v>1271</v>
      </c>
    </row>
    <row r="544" spans="1:2" ht="12.75">
      <c r="A544" s="129" t="s">
        <v>1272</v>
      </c>
      <c r="B544" s="129" t="s">
        <v>1273</v>
      </c>
    </row>
    <row r="545" spans="1:2" ht="12.75">
      <c r="A545" s="129" t="s">
        <v>1274</v>
      </c>
      <c r="B545" s="129" t="s">
        <v>1275</v>
      </c>
    </row>
    <row r="546" spans="1:2" ht="12.75">
      <c r="A546" s="129" t="s">
        <v>1276</v>
      </c>
      <c r="B546" s="129" t="s">
        <v>1277</v>
      </c>
    </row>
    <row r="547" spans="1:2" ht="12.75">
      <c r="A547" s="129" t="s">
        <v>1278</v>
      </c>
      <c r="B547" s="129" t="s">
        <v>1279</v>
      </c>
    </row>
    <row r="548" spans="1:2" ht="12.75">
      <c r="A548" s="129" t="s">
        <v>1280</v>
      </c>
      <c r="B548" s="129" t="s">
        <v>1281</v>
      </c>
    </row>
    <row r="549" spans="1:2" ht="12.75">
      <c r="A549" s="129" t="s">
        <v>1282</v>
      </c>
      <c r="B549" s="129" t="s">
        <v>1283</v>
      </c>
    </row>
    <row r="550" spans="1:2" ht="12.75">
      <c r="A550" s="129" t="s">
        <v>1284</v>
      </c>
      <c r="B550" s="129" t="s">
        <v>1285</v>
      </c>
    </row>
    <row r="551" spans="1:2" ht="12.75">
      <c r="A551" s="129" t="s">
        <v>1286</v>
      </c>
      <c r="B551" s="129" t="s">
        <v>1287</v>
      </c>
    </row>
    <row r="552" spans="1:2" ht="12.75">
      <c r="A552" s="129" t="s">
        <v>1288</v>
      </c>
      <c r="B552" s="129" t="s">
        <v>1289</v>
      </c>
    </row>
    <row r="553" spans="1:2" ht="12.75">
      <c r="A553" s="129" t="s">
        <v>1290</v>
      </c>
      <c r="B553" s="129" t="s">
        <v>1291</v>
      </c>
    </row>
    <row r="554" spans="1:2" ht="12.75">
      <c r="A554" s="129" t="s">
        <v>1292</v>
      </c>
      <c r="B554" s="129" t="s">
        <v>1293</v>
      </c>
    </row>
    <row r="555" spans="1:2" ht="12.75">
      <c r="A555" s="129" t="s">
        <v>1294</v>
      </c>
      <c r="B555" s="129" t="s">
        <v>1295</v>
      </c>
    </row>
    <row r="556" spans="1:2" ht="12.75">
      <c r="A556" s="129" t="s">
        <v>1296</v>
      </c>
      <c r="B556" s="129" t="s">
        <v>1297</v>
      </c>
    </row>
    <row r="557" spans="1:2" ht="12.75">
      <c r="A557" s="129" t="s">
        <v>1298</v>
      </c>
      <c r="B557" s="129" t="s">
        <v>1299</v>
      </c>
    </row>
    <row r="558" spans="1:2" ht="12.75">
      <c r="A558" s="129" t="s">
        <v>1300</v>
      </c>
      <c r="B558" s="129" t="s">
        <v>247</v>
      </c>
    </row>
    <row r="559" spans="1:2" ht="12.75">
      <c r="A559" s="129" t="s">
        <v>1301</v>
      </c>
      <c r="B559" s="129" t="s">
        <v>1302</v>
      </c>
    </row>
    <row r="560" spans="1:2" ht="12.75">
      <c r="A560" s="129" t="s">
        <v>1303</v>
      </c>
      <c r="B560" s="129" t="s">
        <v>1304</v>
      </c>
    </row>
    <row r="561" spans="1:2" ht="12.75">
      <c r="A561" s="129" t="s">
        <v>1305</v>
      </c>
      <c r="B561" s="129" t="s">
        <v>1306</v>
      </c>
    </row>
    <row r="562" spans="1:2" ht="12.75">
      <c r="A562" s="129" t="s">
        <v>1307</v>
      </c>
      <c r="B562" s="129" t="s">
        <v>1308</v>
      </c>
    </row>
    <row r="563" spans="1:2" ht="12.75">
      <c r="A563" s="129" t="s">
        <v>1309</v>
      </c>
      <c r="B563" s="129" t="s">
        <v>1310</v>
      </c>
    </row>
    <row r="564" spans="1:2" ht="12.75">
      <c r="A564" s="129" t="s">
        <v>1311</v>
      </c>
      <c r="B564" s="129" t="s">
        <v>1312</v>
      </c>
    </row>
    <row r="565" spans="1:2" ht="12.75">
      <c r="A565" s="129" t="s">
        <v>1313</v>
      </c>
      <c r="B565" s="129" t="s">
        <v>1314</v>
      </c>
    </row>
    <row r="566" spans="1:2" ht="12.75">
      <c r="A566" s="129" t="s">
        <v>1315</v>
      </c>
      <c r="B566" s="129" t="s">
        <v>1316</v>
      </c>
    </row>
    <row r="567" spans="1:2" ht="12.75">
      <c r="A567" s="129" t="s">
        <v>1317</v>
      </c>
      <c r="B567" s="129" t="s">
        <v>1318</v>
      </c>
    </row>
    <row r="568" spans="1:2" ht="12.75">
      <c r="A568" s="129" t="s">
        <v>1319</v>
      </c>
      <c r="B568" s="129" t="s">
        <v>1320</v>
      </c>
    </row>
    <row r="569" spans="1:2" ht="12.75">
      <c r="A569" s="129" t="s">
        <v>1321</v>
      </c>
      <c r="B569" s="129" t="s">
        <v>1322</v>
      </c>
    </row>
    <row r="570" spans="1:2" ht="12.75">
      <c r="A570" s="129" t="s">
        <v>1323</v>
      </c>
      <c r="B570" s="129" t="s">
        <v>1324</v>
      </c>
    </row>
    <row r="571" spans="1:2" ht="12.75">
      <c r="A571" s="129" t="s">
        <v>1325</v>
      </c>
      <c r="B571" s="129" t="s">
        <v>1326</v>
      </c>
    </row>
    <row r="572" spans="1:2" ht="12.75">
      <c r="A572" s="129" t="s">
        <v>1327</v>
      </c>
      <c r="B572" s="129" t="s">
        <v>1328</v>
      </c>
    </row>
    <row r="573" spans="1:2" ht="12.75">
      <c r="A573" s="129" t="s">
        <v>1332</v>
      </c>
      <c r="B573" s="129" t="s">
        <v>1333</v>
      </c>
    </row>
    <row r="574" spans="1:2" ht="12.75">
      <c r="A574" s="129" t="s">
        <v>1334</v>
      </c>
      <c r="B574" s="129" t="s">
        <v>1335</v>
      </c>
    </row>
    <row r="575" spans="1:2" ht="12.75">
      <c r="A575" s="129" t="s">
        <v>1336</v>
      </c>
      <c r="B575" s="129" t="s">
        <v>1337</v>
      </c>
    </row>
    <row r="576" spans="1:2" ht="12.75">
      <c r="A576" s="129" t="s">
        <v>1338</v>
      </c>
      <c r="B576" s="129" t="s">
        <v>1339</v>
      </c>
    </row>
    <row r="577" spans="1:2" ht="12.75">
      <c r="A577" s="129" t="s">
        <v>1340</v>
      </c>
      <c r="B577" s="129" t="s">
        <v>1341</v>
      </c>
    </row>
    <row r="578" spans="1:2" ht="12.75">
      <c r="A578" s="129" t="s">
        <v>1342</v>
      </c>
      <c r="B578" s="129" t="s">
        <v>1343</v>
      </c>
    </row>
    <row r="579" spans="1:2" ht="12.75">
      <c r="A579" s="129" t="s">
        <v>1344</v>
      </c>
      <c r="B579" s="129" t="s">
        <v>1345</v>
      </c>
    </row>
    <row r="580" spans="1:2" ht="12.75">
      <c r="A580" s="129" t="s">
        <v>1346</v>
      </c>
      <c r="B580" s="129" t="s">
        <v>1347</v>
      </c>
    </row>
    <row r="581" spans="1:2" ht="12.75">
      <c r="A581" s="129" t="s">
        <v>1348</v>
      </c>
      <c r="B581" s="129" t="s">
        <v>1349</v>
      </c>
    </row>
    <row r="582" spans="1:2" ht="12.75">
      <c r="A582" s="129" t="s">
        <v>1350</v>
      </c>
      <c r="B582" s="129" t="s">
        <v>1351</v>
      </c>
    </row>
    <row r="583" spans="1:2" ht="12.75">
      <c r="A583" s="129" t="s">
        <v>1352</v>
      </c>
      <c r="B583" s="129" t="s">
        <v>1353</v>
      </c>
    </row>
    <row r="584" spans="1:2" ht="12.75">
      <c r="A584" s="129" t="s">
        <v>1354</v>
      </c>
      <c r="B584" s="129" t="s">
        <v>1355</v>
      </c>
    </row>
    <row r="585" spans="1:2" ht="12.75">
      <c r="A585" s="129" t="s">
        <v>1356</v>
      </c>
      <c r="B585" s="129" t="s">
        <v>1357</v>
      </c>
    </row>
    <row r="586" spans="1:2" ht="12.75">
      <c r="A586" s="129" t="s">
        <v>1358</v>
      </c>
      <c r="B586" s="129" t="s">
        <v>1359</v>
      </c>
    </row>
    <row r="587" spans="1:2" ht="12.75">
      <c r="A587" s="129" t="s">
        <v>1360</v>
      </c>
      <c r="B587" s="129" t="s">
        <v>1361</v>
      </c>
    </row>
    <row r="588" spans="1:2" ht="12.75">
      <c r="A588" s="129" t="s">
        <v>1362</v>
      </c>
      <c r="B588" s="129" t="s">
        <v>1363</v>
      </c>
    </row>
    <row r="589" spans="1:2" ht="12.75">
      <c r="A589" s="129" t="s">
        <v>1364</v>
      </c>
      <c r="B589" s="129" t="s">
        <v>1365</v>
      </c>
    </row>
    <row r="590" spans="1:2" ht="12.75">
      <c r="A590" s="129" t="s">
        <v>1366</v>
      </c>
      <c r="B590" s="129" t="s">
        <v>1367</v>
      </c>
    </row>
    <row r="591" spans="1:2" ht="12.75">
      <c r="A591" s="129" t="s">
        <v>1368</v>
      </c>
      <c r="B591" s="129" t="s">
        <v>1369</v>
      </c>
    </row>
    <row r="592" spans="1:2" ht="12.75">
      <c r="A592" s="129" t="s">
        <v>1370</v>
      </c>
      <c r="B592" s="129" t="s">
        <v>1371</v>
      </c>
    </row>
    <row r="593" spans="1:2" ht="12.75">
      <c r="A593" s="129" t="s">
        <v>1372</v>
      </c>
      <c r="B593" s="129" t="s">
        <v>1373</v>
      </c>
    </row>
    <row r="594" spans="1:2" ht="12.75">
      <c r="A594" s="129" t="s">
        <v>1374</v>
      </c>
      <c r="B594" s="129" t="s">
        <v>1375</v>
      </c>
    </row>
    <row r="595" spans="1:2" ht="12.75">
      <c r="A595" s="129" t="s">
        <v>1376</v>
      </c>
      <c r="B595" s="129" t="s">
        <v>1375</v>
      </c>
    </row>
    <row r="596" spans="1:2" ht="12.75">
      <c r="A596" s="129" t="s">
        <v>1377</v>
      </c>
      <c r="B596" s="129" t="s">
        <v>1378</v>
      </c>
    </row>
    <row r="597" spans="1:2" ht="12.75">
      <c r="A597" s="129" t="s">
        <v>1379</v>
      </c>
      <c r="B597" s="129" t="s">
        <v>1380</v>
      </c>
    </row>
    <row r="598" spans="1:2" ht="12.75">
      <c r="A598" s="129" t="s">
        <v>1381</v>
      </c>
      <c r="B598" s="129" t="s">
        <v>1382</v>
      </c>
    </row>
    <row r="599" spans="1:2" ht="12.75">
      <c r="A599" s="129" t="s">
        <v>1383</v>
      </c>
      <c r="B599" s="129" t="s">
        <v>1384</v>
      </c>
    </row>
    <row r="600" spans="1:2" ht="12.75">
      <c r="A600" s="129" t="s">
        <v>1385</v>
      </c>
      <c r="B600" s="129" t="s">
        <v>1386</v>
      </c>
    </row>
    <row r="601" spans="1:2" ht="12.75">
      <c r="A601" s="129" t="s">
        <v>1387</v>
      </c>
      <c r="B601" s="129" t="s">
        <v>1388</v>
      </c>
    </row>
    <row r="602" spans="1:2" ht="12.75">
      <c r="A602" s="129" t="s">
        <v>1389</v>
      </c>
      <c r="B602" s="129" t="s">
        <v>1390</v>
      </c>
    </row>
    <row r="603" spans="1:2" ht="12.75">
      <c r="A603" s="129" t="s">
        <v>1391</v>
      </c>
      <c r="B603" s="129" t="s">
        <v>1392</v>
      </c>
    </row>
    <row r="604" spans="1:2" ht="12.75">
      <c r="A604" s="129" t="s">
        <v>1393</v>
      </c>
      <c r="B604" s="129" t="s">
        <v>1394</v>
      </c>
    </row>
    <row r="605" spans="1:2" ht="12.75">
      <c r="A605" s="129" t="s">
        <v>1395</v>
      </c>
      <c r="B605" s="129" t="s">
        <v>1396</v>
      </c>
    </row>
    <row r="606" spans="1:2" ht="12.75">
      <c r="A606" s="129" t="s">
        <v>1397</v>
      </c>
      <c r="B606" s="129" t="s">
        <v>1398</v>
      </c>
    </row>
    <row r="607" spans="1:2" ht="12.75">
      <c r="A607" s="129" t="s">
        <v>1399</v>
      </c>
      <c r="B607" s="129" t="s">
        <v>1400</v>
      </c>
    </row>
    <row r="608" spans="1:2" ht="12.75">
      <c r="A608" s="129" t="s">
        <v>1401</v>
      </c>
      <c r="B608" s="129" t="s">
        <v>1402</v>
      </c>
    </row>
    <row r="609" spans="1:2" ht="12.75">
      <c r="A609" s="129" t="s">
        <v>1403</v>
      </c>
      <c r="B609" s="129" t="s">
        <v>1404</v>
      </c>
    </row>
    <row r="610" spans="1:2" ht="12.75">
      <c r="A610" s="129" t="s">
        <v>1405</v>
      </c>
      <c r="B610" s="129" t="s">
        <v>1406</v>
      </c>
    </row>
    <row r="611" spans="1:2" ht="12.75">
      <c r="A611" s="129" t="s">
        <v>1407</v>
      </c>
      <c r="B611" s="129" t="s">
        <v>1408</v>
      </c>
    </row>
    <row r="612" spans="1:2" ht="12.75">
      <c r="A612" s="129" t="s">
        <v>1409</v>
      </c>
      <c r="B612" s="129" t="s">
        <v>1410</v>
      </c>
    </row>
    <row r="613" spans="1:2" ht="12.75">
      <c r="A613" s="129" t="s">
        <v>1411</v>
      </c>
      <c r="B613" s="129" t="s">
        <v>1412</v>
      </c>
    </row>
    <row r="614" spans="1:2" ht="12.75">
      <c r="A614" s="129" t="s">
        <v>1413</v>
      </c>
      <c r="B614" s="129" t="s">
        <v>1414</v>
      </c>
    </row>
    <row r="615" spans="1:2" ht="12.75">
      <c r="A615" s="129" t="s">
        <v>1415</v>
      </c>
      <c r="B615" s="129" t="s">
        <v>1416</v>
      </c>
    </row>
    <row r="616" spans="1:2" ht="12.75">
      <c r="A616" s="129" t="s">
        <v>1417</v>
      </c>
      <c r="B616" s="129" t="s">
        <v>1418</v>
      </c>
    </row>
    <row r="617" spans="1:2" ht="12.75">
      <c r="A617" s="129" t="s">
        <v>1419</v>
      </c>
      <c r="B617" s="129" t="s">
        <v>1400</v>
      </c>
    </row>
    <row r="618" spans="1:2" ht="12.75">
      <c r="A618" s="129" t="s">
        <v>1420</v>
      </c>
      <c r="B618" s="129" t="s">
        <v>1421</v>
      </c>
    </row>
    <row r="619" spans="1:2" ht="12.75">
      <c r="A619" s="129" t="s">
        <v>1422</v>
      </c>
      <c r="B619" s="129" t="s">
        <v>1423</v>
      </c>
    </row>
    <row r="620" spans="1:2" ht="12.75">
      <c r="A620" s="129" t="s">
        <v>1424</v>
      </c>
      <c r="B620" s="129" t="s">
        <v>1425</v>
      </c>
    </row>
    <row r="621" spans="1:2" ht="12.75">
      <c r="A621" s="129" t="s">
        <v>1426</v>
      </c>
      <c r="B621" s="129" t="s">
        <v>1427</v>
      </c>
    </row>
    <row r="622" spans="1:2" ht="12.75">
      <c r="A622" s="129" t="s">
        <v>1428</v>
      </c>
      <c r="B622" s="129" t="s">
        <v>1429</v>
      </c>
    </row>
    <row r="623" spans="1:2" ht="12.75">
      <c r="A623" s="129" t="s">
        <v>1430</v>
      </c>
      <c r="B623" s="129" t="s">
        <v>1431</v>
      </c>
    </row>
    <row r="624" spans="1:2" ht="12.75">
      <c r="A624" s="129" t="s">
        <v>1432</v>
      </c>
      <c r="B624" s="129" t="s">
        <v>1433</v>
      </c>
    </row>
    <row r="625" spans="1:2" ht="12.75">
      <c r="A625" s="129" t="s">
        <v>1434</v>
      </c>
      <c r="B625" s="129" t="s">
        <v>1435</v>
      </c>
    </row>
    <row r="626" spans="1:2" ht="12.75">
      <c r="A626" s="129" t="s">
        <v>1436</v>
      </c>
      <c r="B626" s="129" t="s">
        <v>1437</v>
      </c>
    </row>
    <row r="627" spans="1:2" ht="12.75">
      <c r="A627" s="129" t="s">
        <v>1438</v>
      </c>
      <c r="B627" s="129" t="s">
        <v>1439</v>
      </c>
    </row>
    <row r="628" spans="1:2" ht="12.75">
      <c r="A628" s="129" t="s">
        <v>1440</v>
      </c>
      <c r="B628" s="129" t="s">
        <v>1441</v>
      </c>
    </row>
    <row r="629" spans="1:2" ht="12.75">
      <c r="A629" s="129" t="s">
        <v>1442</v>
      </c>
      <c r="B629" s="129" t="s">
        <v>1443</v>
      </c>
    </row>
    <row r="630" spans="1:2" ht="12.75">
      <c r="A630" s="129" t="s">
        <v>1444</v>
      </c>
      <c r="B630" s="129" t="s">
        <v>1445</v>
      </c>
    </row>
    <row r="631" spans="1:2" ht="12.75">
      <c r="A631" s="129" t="s">
        <v>1446</v>
      </c>
      <c r="B631" s="129" t="s">
        <v>1447</v>
      </c>
    </row>
    <row r="632" spans="1:2" ht="12.75">
      <c r="A632" s="129" t="s">
        <v>1448</v>
      </c>
      <c r="B632" s="129" t="s">
        <v>1449</v>
      </c>
    </row>
    <row r="633" spans="1:2" ht="12.75">
      <c r="A633" s="129" t="s">
        <v>1450</v>
      </c>
      <c r="B633" s="129" t="s">
        <v>1451</v>
      </c>
    </row>
    <row r="634" spans="1:2" ht="12.75">
      <c r="A634" s="129" t="s">
        <v>1452</v>
      </c>
      <c r="B634" s="129" t="s">
        <v>1453</v>
      </c>
    </row>
    <row r="635" spans="1:2" ht="12.75">
      <c r="A635" s="129" t="s">
        <v>1454</v>
      </c>
      <c r="B635" s="129" t="s">
        <v>1455</v>
      </c>
    </row>
    <row r="636" spans="1:2" ht="12.75">
      <c r="A636" s="129" t="s">
        <v>1456</v>
      </c>
      <c r="B636" s="129" t="s">
        <v>1457</v>
      </c>
    </row>
    <row r="637" spans="1:2" ht="12.75">
      <c r="A637" s="129" t="s">
        <v>1458</v>
      </c>
      <c r="B637" s="129" t="s">
        <v>1459</v>
      </c>
    </row>
    <row r="638" spans="1:2" ht="12.75">
      <c r="A638" s="129" t="s">
        <v>1460</v>
      </c>
      <c r="B638" s="129" t="s">
        <v>1461</v>
      </c>
    </row>
    <row r="639" spans="1:2" ht="12.75">
      <c r="A639" s="129" t="s">
        <v>1462</v>
      </c>
      <c r="B639" s="129" t="s">
        <v>1463</v>
      </c>
    </row>
    <row r="640" spans="1:2" ht="12.75">
      <c r="A640" s="129" t="s">
        <v>1464</v>
      </c>
      <c r="B640" s="129" t="s">
        <v>1465</v>
      </c>
    </row>
    <row r="641" spans="1:2" ht="12.75">
      <c r="A641" s="129" t="s">
        <v>1466</v>
      </c>
      <c r="B641" s="129" t="s">
        <v>1467</v>
      </c>
    </row>
    <row r="642" spans="1:2" ht="12.75">
      <c r="A642" s="129" t="s">
        <v>1468</v>
      </c>
      <c r="B642" s="129" t="s">
        <v>1469</v>
      </c>
    </row>
    <row r="643" spans="1:2" ht="12.75">
      <c r="A643" s="129" t="s">
        <v>1470</v>
      </c>
      <c r="B643" s="129" t="s">
        <v>1471</v>
      </c>
    </row>
    <row r="644" spans="1:2" ht="12.75">
      <c r="A644" s="129" t="s">
        <v>1472</v>
      </c>
      <c r="B644" s="129" t="s">
        <v>1475</v>
      </c>
    </row>
    <row r="645" spans="1:2" ht="12.75">
      <c r="A645" s="129" t="s">
        <v>1476</v>
      </c>
      <c r="B645" s="129" t="s">
        <v>1477</v>
      </c>
    </row>
    <row r="646" spans="1:2" ht="12.75">
      <c r="A646" s="129" t="s">
        <v>1478</v>
      </c>
      <c r="B646" s="129" t="s">
        <v>1479</v>
      </c>
    </row>
    <row r="647" spans="1:2" ht="12.75">
      <c r="A647" s="129" t="s">
        <v>1480</v>
      </c>
      <c r="B647" s="129" t="s">
        <v>1481</v>
      </c>
    </row>
    <row r="648" spans="1:2" ht="12.75">
      <c r="A648" s="129" t="s">
        <v>1482</v>
      </c>
      <c r="B648" s="129" t="s">
        <v>1483</v>
      </c>
    </row>
    <row r="649" spans="1:2" ht="12.75">
      <c r="A649" s="129" t="s">
        <v>1484</v>
      </c>
      <c r="B649" s="129" t="s">
        <v>1485</v>
      </c>
    </row>
    <row r="650" spans="1:2" ht="12.75">
      <c r="A650" s="129" t="s">
        <v>1486</v>
      </c>
      <c r="B650" s="129" t="s">
        <v>1487</v>
      </c>
    </row>
    <row r="651" spans="1:2" ht="12.75">
      <c r="A651" s="129" t="s">
        <v>1488</v>
      </c>
      <c r="B651" s="129" t="s">
        <v>1489</v>
      </c>
    </row>
    <row r="652" spans="1:2" ht="12.75">
      <c r="A652" s="129" t="s">
        <v>1490</v>
      </c>
      <c r="B652" s="129" t="s">
        <v>1491</v>
      </c>
    </row>
    <row r="653" spans="1:2" ht="12.75">
      <c r="A653" s="129" t="s">
        <v>1492</v>
      </c>
      <c r="B653" s="129" t="s">
        <v>1493</v>
      </c>
    </row>
    <row r="654" spans="1:2" ht="12.75">
      <c r="A654" s="129" t="s">
        <v>1494</v>
      </c>
      <c r="B654" s="129" t="s">
        <v>1495</v>
      </c>
    </row>
    <row r="655" spans="1:2" ht="12.75">
      <c r="A655" s="129" t="s">
        <v>1496</v>
      </c>
      <c r="B655" s="129" t="s">
        <v>1497</v>
      </c>
    </row>
    <row r="656" spans="1:2" ht="12.75">
      <c r="A656" s="129" t="s">
        <v>1498</v>
      </c>
      <c r="B656" s="129" t="s">
        <v>1499</v>
      </c>
    </row>
    <row r="657" spans="1:2" ht="12.75">
      <c r="A657" s="129" t="s">
        <v>1500</v>
      </c>
      <c r="B657" s="129" t="s">
        <v>1501</v>
      </c>
    </row>
    <row r="658" spans="1:2" ht="12.75">
      <c r="A658" s="129" t="s">
        <v>1502</v>
      </c>
      <c r="B658" s="129" t="s">
        <v>1503</v>
      </c>
    </row>
    <row r="659" spans="1:2" ht="12.75">
      <c r="A659" s="129" t="s">
        <v>1504</v>
      </c>
      <c r="B659" s="129" t="s">
        <v>1505</v>
      </c>
    </row>
    <row r="660" spans="1:2" ht="12.75">
      <c r="A660" s="129" t="s">
        <v>1506</v>
      </c>
      <c r="B660" s="129" t="s">
        <v>1076</v>
      </c>
    </row>
    <row r="661" spans="1:2" ht="12.75">
      <c r="A661" s="129" t="s">
        <v>1507</v>
      </c>
      <c r="B661" s="129" t="s">
        <v>1508</v>
      </c>
    </row>
    <row r="662" spans="1:2" ht="12.75">
      <c r="A662" s="129" t="s">
        <v>1509</v>
      </c>
      <c r="B662" s="129" t="s">
        <v>1510</v>
      </c>
    </row>
    <row r="663" spans="1:2" ht="12.75">
      <c r="A663" s="129" t="s">
        <v>1511</v>
      </c>
      <c r="B663" s="129" t="s">
        <v>1512</v>
      </c>
    </row>
    <row r="664" spans="1:2" ht="12.75">
      <c r="A664" s="129" t="s">
        <v>1513</v>
      </c>
      <c r="B664" s="129" t="s">
        <v>1514</v>
      </c>
    </row>
    <row r="665" spans="1:2" ht="12.75">
      <c r="A665" s="129" t="s">
        <v>1515</v>
      </c>
      <c r="B665" s="129" t="s">
        <v>1516</v>
      </c>
    </row>
    <row r="666" spans="1:2" ht="12.75">
      <c r="A666" s="129" t="s">
        <v>1517</v>
      </c>
      <c r="B666" s="129" t="s">
        <v>1518</v>
      </c>
    </row>
    <row r="667" spans="1:2" ht="12.75">
      <c r="A667" s="129" t="s">
        <v>1519</v>
      </c>
      <c r="B667" s="129" t="s">
        <v>1520</v>
      </c>
    </row>
    <row r="668" spans="1:2" ht="12.75">
      <c r="A668" s="129" t="s">
        <v>1521</v>
      </c>
      <c r="B668" s="129" t="s">
        <v>1522</v>
      </c>
    </row>
    <row r="669" spans="1:2" ht="12.75">
      <c r="A669" s="129" t="s">
        <v>1523</v>
      </c>
      <c r="B669" s="129" t="s">
        <v>1524</v>
      </c>
    </row>
    <row r="670" spans="1:2" ht="12.75">
      <c r="A670" s="129" t="s">
        <v>1525</v>
      </c>
      <c r="B670" s="129" t="s">
        <v>1526</v>
      </c>
    </row>
    <row r="671" spans="1:2" ht="12.75">
      <c r="A671" s="129" t="s">
        <v>1527</v>
      </c>
      <c r="B671" s="129" t="s">
        <v>1528</v>
      </c>
    </row>
    <row r="672" spans="1:2" ht="12.75">
      <c r="A672" s="129" t="s">
        <v>1529</v>
      </c>
      <c r="B672" s="129" t="s">
        <v>1530</v>
      </c>
    </row>
    <row r="673" spans="1:2" ht="12.75">
      <c r="A673" s="129" t="s">
        <v>1531</v>
      </c>
      <c r="B673" s="129" t="s">
        <v>1532</v>
      </c>
    </row>
    <row r="674" spans="1:2" ht="12.75">
      <c r="A674" s="129" t="s">
        <v>1533</v>
      </c>
      <c r="B674" s="129" t="s">
        <v>1534</v>
      </c>
    </row>
    <row r="675" spans="1:2" ht="12.75">
      <c r="A675" s="129" t="s">
        <v>1535</v>
      </c>
      <c r="B675" s="129" t="s">
        <v>1536</v>
      </c>
    </row>
    <row r="676" spans="1:2" ht="12.75">
      <c r="A676" s="129" t="s">
        <v>1537</v>
      </c>
      <c r="B676" s="129" t="s">
        <v>1538</v>
      </c>
    </row>
    <row r="677" spans="1:2" ht="12.75">
      <c r="A677" s="129" t="s">
        <v>1539</v>
      </c>
      <c r="B677" s="129" t="s">
        <v>1540</v>
      </c>
    </row>
    <row r="678" spans="1:2" ht="12.75">
      <c r="A678" s="129" t="s">
        <v>1541</v>
      </c>
      <c r="B678" s="129" t="s">
        <v>1542</v>
      </c>
    </row>
    <row r="679" spans="1:2" ht="12.75">
      <c r="A679" s="129" t="s">
        <v>1543</v>
      </c>
      <c r="B679" s="129" t="s">
        <v>1544</v>
      </c>
    </row>
    <row r="680" spans="1:2" ht="12.75">
      <c r="A680" s="129" t="s">
        <v>1545</v>
      </c>
      <c r="B680" s="129" t="s">
        <v>1546</v>
      </c>
    </row>
    <row r="681" spans="1:2" ht="12.75">
      <c r="A681" s="129" t="s">
        <v>1547</v>
      </c>
      <c r="B681" s="129" t="s">
        <v>1548</v>
      </c>
    </row>
    <row r="682" spans="1:2" ht="12.75">
      <c r="A682" s="129" t="s">
        <v>1549</v>
      </c>
      <c r="B682" s="129" t="s">
        <v>1550</v>
      </c>
    </row>
    <row r="683" spans="1:2" ht="12.75">
      <c r="A683" s="129" t="s">
        <v>1551</v>
      </c>
      <c r="B683" s="129" t="s">
        <v>1552</v>
      </c>
    </row>
    <row r="684" spans="1:2" ht="12.75">
      <c r="A684" s="129" t="s">
        <v>1553</v>
      </c>
      <c r="B684" s="129" t="s">
        <v>1554</v>
      </c>
    </row>
    <row r="685" spans="1:2" ht="12.75">
      <c r="A685" s="129" t="s">
        <v>1555</v>
      </c>
      <c r="B685" s="129" t="s">
        <v>1556</v>
      </c>
    </row>
    <row r="686" spans="1:2" ht="12.75">
      <c r="A686" s="129" t="s">
        <v>1557</v>
      </c>
      <c r="B686" s="129" t="s">
        <v>1558</v>
      </c>
    </row>
    <row r="687" spans="1:2" ht="12.75">
      <c r="A687" s="129" t="s">
        <v>1559</v>
      </c>
      <c r="B687" s="129" t="s">
        <v>1560</v>
      </c>
    </row>
    <row r="688" spans="1:2" ht="12.75">
      <c r="A688" s="129" t="s">
        <v>1561</v>
      </c>
      <c r="B688" s="129" t="s">
        <v>1562</v>
      </c>
    </row>
    <row r="689" spans="1:2" ht="12.75">
      <c r="A689" s="129" t="s">
        <v>1563</v>
      </c>
      <c r="B689" s="129" t="s">
        <v>1564</v>
      </c>
    </row>
    <row r="690" spans="1:2" ht="12.75">
      <c r="A690" s="129" t="s">
        <v>1565</v>
      </c>
      <c r="B690" s="129" t="s">
        <v>1566</v>
      </c>
    </row>
    <row r="691" spans="1:2" ht="12.75">
      <c r="A691" s="129" t="s">
        <v>1567</v>
      </c>
      <c r="B691" s="129" t="s">
        <v>1568</v>
      </c>
    </row>
    <row r="692" spans="1:2" ht="12.75">
      <c r="A692" s="129" t="s">
        <v>1569</v>
      </c>
      <c r="B692" s="129" t="s">
        <v>1570</v>
      </c>
    </row>
    <row r="693" spans="1:2" ht="12.75">
      <c r="A693" s="129" t="s">
        <v>1571</v>
      </c>
      <c r="B693" s="129" t="s">
        <v>1572</v>
      </c>
    </row>
    <row r="694" spans="1:2" ht="12.75">
      <c r="A694" s="129" t="s">
        <v>1573</v>
      </c>
      <c r="B694" s="129" t="s">
        <v>1574</v>
      </c>
    </row>
    <row r="695" spans="1:2" ht="12.75">
      <c r="A695" s="129" t="s">
        <v>1575</v>
      </c>
      <c r="B695" s="129" t="s">
        <v>1576</v>
      </c>
    </row>
    <row r="696" spans="1:2" ht="12.75">
      <c r="A696" s="129" t="s">
        <v>1577</v>
      </c>
      <c r="B696" s="129" t="s">
        <v>1578</v>
      </c>
    </row>
    <row r="697" spans="1:2" ht="12.75">
      <c r="A697" s="129" t="s">
        <v>1579</v>
      </c>
      <c r="B697" s="129" t="s">
        <v>1580</v>
      </c>
    </row>
    <row r="698" spans="1:2" ht="12.75">
      <c r="A698" s="129" t="s">
        <v>1581</v>
      </c>
      <c r="B698" s="129" t="s">
        <v>1582</v>
      </c>
    </row>
    <row r="699" spans="1:2" ht="12.75">
      <c r="A699" s="129" t="s">
        <v>1583</v>
      </c>
      <c r="B699" s="129" t="s">
        <v>1584</v>
      </c>
    </row>
    <row r="700" spans="1:2" ht="12.75">
      <c r="A700" s="129" t="s">
        <v>1585</v>
      </c>
      <c r="B700" s="129" t="s">
        <v>1586</v>
      </c>
    </row>
    <row r="701" spans="1:2" ht="12.75">
      <c r="A701" s="129" t="s">
        <v>1587</v>
      </c>
      <c r="B701" s="129" t="s">
        <v>1588</v>
      </c>
    </row>
    <row r="702" spans="1:2" ht="12.75">
      <c r="A702" s="129" t="s">
        <v>1589</v>
      </c>
      <c r="B702" s="129" t="s">
        <v>1590</v>
      </c>
    </row>
    <row r="703" spans="1:2" ht="12.75">
      <c r="A703" s="129" t="s">
        <v>1591</v>
      </c>
      <c r="B703" s="129" t="s">
        <v>1592</v>
      </c>
    </row>
    <row r="704" spans="1:2" ht="12.75">
      <c r="A704" s="129" t="s">
        <v>1593</v>
      </c>
      <c r="B704" s="129" t="s">
        <v>1578</v>
      </c>
    </row>
    <row r="705" spans="1:2" ht="12.75">
      <c r="A705" s="129" t="s">
        <v>1594</v>
      </c>
      <c r="B705" s="129" t="s">
        <v>1580</v>
      </c>
    </row>
    <row r="706" spans="1:2" ht="12.75">
      <c r="A706" s="129" t="s">
        <v>1595</v>
      </c>
      <c r="B706" s="129" t="s">
        <v>1596</v>
      </c>
    </row>
    <row r="707" spans="1:2" ht="12.75">
      <c r="A707" s="129" t="s">
        <v>1597</v>
      </c>
      <c r="B707" s="129" t="s">
        <v>1582</v>
      </c>
    </row>
    <row r="708" spans="1:2" ht="12.75">
      <c r="A708" s="129" t="s">
        <v>1598</v>
      </c>
      <c r="B708" s="129" t="s">
        <v>1584</v>
      </c>
    </row>
    <row r="709" spans="1:2" ht="12.75">
      <c r="A709" s="129" t="s">
        <v>1599</v>
      </c>
      <c r="B709" s="129" t="s">
        <v>1600</v>
      </c>
    </row>
    <row r="710" spans="1:2" ht="12.75">
      <c r="A710" s="129" t="s">
        <v>1601</v>
      </c>
      <c r="B710" s="129" t="s">
        <v>1602</v>
      </c>
    </row>
    <row r="711" spans="1:2" ht="12.75">
      <c r="A711" s="129" t="s">
        <v>1603</v>
      </c>
      <c r="B711" s="129" t="s">
        <v>1604</v>
      </c>
    </row>
    <row r="712" spans="1:2" ht="12.75">
      <c r="A712" s="129" t="s">
        <v>1605</v>
      </c>
      <c r="B712" s="129" t="s">
        <v>1606</v>
      </c>
    </row>
    <row r="713" spans="1:2" ht="12.75">
      <c r="A713" s="129" t="s">
        <v>1607</v>
      </c>
      <c r="B713" s="129" t="s">
        <v>1608</v>
      </c>
    </row>
    <row r="714" spans="1:2" ht="12.75">
      <c r="A714" s="129" t="s">
        <v>1609</v>
      </c>
      <c r="B714" s="129" t="s">
        <v>1610</v>
      </c>
    </row>
    <row r="715" spans="1:2" ht="12.75">
      <c r="A715" s="129" t="s">
        <v>1611</v>
      </c>
      <c r="B715" s="129" t="s">
        <v>1612</v>
      </c>
    </row>
    <row r="716" spans="1:2" ht="12.75">
      <c r="A716" s="129" t="s">
        <v>1613</v>
      </c>
      <c r="B716" s="129" t="s">
        <v>1614</v>
      </c>
    </row>
    <row r="717" spans="1:2" ht="12.75">
      <c r="A717" s="129" t="s">
        <v>1615</v>
      </c>
      <c r="B717" s="129" t="s">
        <v>1616</v>
      </c>
    </row>
    <row r="718" spans="1:2" ht="12.75">
      <c r="A718" s="129" t="s">
        <v>1617</v>
      </c>
      <c r="B718" s="129" t="s">
        <v>1618</v>
      </c>
    </row>
    <row r="719" spans="1:2" ht="12.75">
      <c r="A719" s="129" t="s">
        <v>1619</v>
      </c>
      <c r="B719" s="129" t="s">
        <v>1624</v>
      </c>
    </row>
    <row r="720" spans="1:2" ht="12.75">
      <c r="A720" s="129" t="s">
        <v>1625</v>
      </c>
      <c r="B720" s="129" t="s">
        <v>1584</v>
      </c>
    </row>
    <row r="721" spans="1:2" ht="12.75">
      <c r="A721" s="129" t="s">
        <v>1626</v>
      </c>
      <c r="B721" s="129" t="s">
        <v>1627</v>
      </c>
    </row>
    <row r="722" spans="1:2" ht="12.75">
      <c r="A722" s="129" t="s">
        <v>1628</v>
      </c>
      <c r="B722" s="129" t="s">
        <v>1629</v>
      </c>
    </row>
    <row r="723" spans="1:2" ht="12.75">
      <c r="A723" s="129" t="s">
        <v>1630</v>
      </c>
      <c r="B723" s="129" t="s">
        <v>1631</v>
      </c>
    </row>
    <row r="724" spans="1:2" ht="12.75">
      <c r="A724" s="129" t="s">
        <v>1632</v>
      </c>
      <c r="B724" s="129" t="s">
        <v>1633</v>
      </c>
    </row>
    <row r="725" spans="1:2" ht="12.75">
      <c r="A725" s="129" t="s">
        <v>1634</v>
      </c>
      <c r="B725" s="129" t="s">
        <v>1635</v>
      </c>
    </row>
    <row r="726" spans="1:2" ht="12.75">
      <c r="A726" s="129" t="s">
        <v>1636</v>
      </c>
      <c r="B726" s="129" t="s">
        <v>1637</v>
      </c>
    </row>
    <row r="727" spans="1:2" ht="12.75">
      <c r="A727" s="129" t="s">
        <v>1638</v>
      </c>
      <c r="B727" s="129" t="s">
        <v>1639</v>
      </c>
    </row>
    <row r="728" spans="1:2" ht="12.75">
      <c r="A728" s="129" t="s">
        <v>1640</v>
      </c>
      <c r="B728" s="129" t="s">
        <v>1641</v>
      </c>
    </row>
    <row r="729" spans="1:2" ht="12.75">
      <c r="A729" s="129" t="s">
        <v>1642</v>
      </c>
      <c r="B729" s="129" t="s">
        <v>1586</v>
      </c>
    </row>
    <row r="730" spans="1:2" ht="12.75">
      <c r="A730" s="129" t="s">
        <v>1643</v>
      </c>
      <c r="B730" s="129" t="s">
        <v>1644</v>
      </c>
    </row>
    <row r="731" spans="1:2" ht="12.75">
      <c r="A731" s="129" t="s">
        <v>1645</v>
      </c>
      <c r="B731" s="129" t="s">
        <v>1646</v>
      </c>
    </row>
    <row r="732" spans="1:2" ht="12.75">
      <c r="A732" s="129" t="s">
        <v>1647</v>
      </c>
      <c r="B732" s="129" t="s">
        <v>1648</v>
      </c>
    </row>
    <row r="733" spans="1:2" ht="12.75">
      <c r="A733" s="129" t="s">
        <v>1649</v>
      </c>
      <c r="B733" s="129" t="s">
        <v>1650</v>
      </c>
    </row>
    <row r="734" spans="1:2" ht="12.75">
      <c r="A734" s="129" t="s">
        <v>1651</v>
      </c>
      <c r="B734" s="129" t="s">
        <v>1652</v>
      </c>
    </row>
    <row r="735" spans="1:2" ht="12.75">
      <c r="A735" s="129" t="s">
        <v>1653</v>
      </c>
      <c r="B735" s="129" t="s">
        <v>1654</v>
      </c>
    </row>
    <row r="736" spans="1:2" ht="12.75">
      <c r="A736" s="129" t="s">
        <v>1655</v>
      </c>
      <c r="B736" s="129" t="s">
        <v>1656</v>
      </c>
    </row>
    <row r="737" spans="1:2" ht="12.75">
      <c r="A737" s="129" t="s">
        <v>1657</v>
      </c>
      <c r="B737" s="129" t="s">
        <v>1658</v>
      </c>
    </row>
    <row r="738" spans="1:2" ht="12.75">
      <c r="A738" s="129" t="s">
        <v>1659</v>
      </c>
      <c r="B738" s="129" t="s">
        <v>1660</v>
      </c>
    </row>
    <row r="739" spans="1:2" ht="12.75">
      <c r="A739" s="129" t="s">
        <v>1661</v>
      </c>
      <c r="B739" s="129" t="s">
        <v>1662</v>
      </c>
    </row>
    <row r="740" spans="1:2" ht="12.75">
      <c r="A740" s="129" t="s">
        <v>1663</v>
      </c>
      <c r="B740" s="129" t="s">
        <v>1664</v>
      </c>
    </row>
    <row r="741" spans="1:2" ht="12.75">
      <c r="A741" s="129" t="s">
        <v>1665</v>
      </c>
      <c r="B741" s="129" t="s">
        <v>1666</v>
      </c>
    </row>
    <row r="742" spans="1:2" ht="12.75">
      <c r="A742" s="129" t="s">
        <v>1667</v>
      </c>
      <c r="B742" s="129" t="s">
        <v>1668</v>
      </c>
    </row>
    <row r="743" spans="1:2" ht="12.75">
      <c r="A743" s="129" t="s">
        <v>1669</v>
      </c>
      <c r="B743" s="129" t="s">
        <v>1670</v>
      </c>
    </row>
    <row r="744" spans="1:2" ht="12.75">
      <c r="A744" s="129" t="s">
        <v>1671</v>
      </c>
      <c r="B744" s="129" t="s">
        <v>1672</v>
      </c>
    </row>
    <row r="745" spans="1:2" ht="12.75">
      <c r="A745" s="129" t="s">
        <v>1673</v>
      </c>
      <c r="B745" s="129" t="s">
        <v>1674</v>
      </c>
    </row>
    <row r="746" spans="1:2" ht="12.75">
      <c r="A746" s="129" t="s">
        <v>1675</v>
      </c>
      <c r="B746" s="129" t="s">
        <v>1676</v>
      </c>
    </row>
    <row r="747" spans="1:2" ht="12.75">
      <c r="A747" s="129" t="s">
        <v>1677</v>
      </c>
      <c r="B747" s="129" t="s">
        <v>1678</v>
      </c>
    </row>
    <row r="748" spans="1:2" ht="12.75">
      <c r="A748" s="129" t="s">
        <v>1679</v>
      </c>
      <c r="B748" s="129" t="s">
        <v>1680</v>
      </c>
    </row>
    <row r="749" spans="1:2" ht="12.75">
      <c r="A749" s="129" t="s">
        <v>1681</v>
      </c>
      <c r="B749" s="129" t="s">
        <v>1682</v>
      </c>
    </row>
    <row r="750" spans="1:2" ht="12.75">
      <c r="A750" s="129" t="s">
        <v>1683</v>
      </c>
      <c r="B750" s="129" t="s">
        <v>1684</v>
      </c>
    </row>
    <row r="751" spans="1:2" ht="12.75">
      <c r="A751" s="129" t="s">
        <v>1685</v>
      </c>
      <c r="B751" s="129" t="s">
        <v>1686</v>
      </c>
    </row>
    <row r="752" spans="1:2" ht="12.75">
      <c r="A752" s="129" t="s">
        <v>1687</v>
      </c>
      <c r="B752" s="129" t="s">
        <v>1688</v>
      </c>
    </row>
    <row r="753" spans="1:2" ht="12.75">
      <c r="A753" s="129" t="s">
        <v>1689</v>
      </c>
      <c r="B753" s="129" t="s">
        <v>1678</v>
      </c>
    </row>
    <row r="754" spans="1:2" ht="12.75">
      <c r="A754" s="129" t="s">
        <v>1690</v>
      </c>
      <c r="B754" s="129" t="s">
        <v>1691</v>
      </c>
    </row>
    <row r="755" spans="1:2" ht="12.75">
      <c r="A755" s="129" t="s">
        <v>1692</v>
      </c>
      <c r="B755" s="129" t="s">
        <v>1693</v>
      </c>
    </row>
    <row r="756" spans="1:2" ht="12.75">
      <c r="A756" s="129" t="s">
        <v>1694</v>
      </c>
      <c r="B756" s="129" t="s">
        <v>1695</v>
      </c>
    </row>
    <row r="757" spans="1:2" ht="12.75">
      <c r="A757" s="129" t="s">
        <v>1696</v>
      </c>
      <c r="B757" s="129" t="s">
        <v>1697</v>
      </c>
    </row>
    <row r="758" spans="1:2" ht="12.75">
      <c r="A758" s="129" t="s">
        <v>1698</v>
      </c>
      <c r="B758" s="129" t="s">
        <v>1699</v>
      </c>
    </row>
    <row r="759" spans="1:2" ht="12.75">
      <c r="A759" s="129" t="s">
        <v>1700</v>
      </c>
      <c r="B759" s="129" t="s">
        <v>986</v>
      </c>
    </row>
    <row r="760" spans="1:2" ht="12.75">
      <c r="A760" s="129" t="s">
        <v>1701</v>
      </c>
      <c r="B760" s="129" t="s">
        <v>1666</v>
      </c>
    </row>
    <row r="761" spans="1:2" ht="12.75">
      <c r="A761" s="129" t="s">
        <v>1702</v>
      </c>
      <c r="B761" s="129" t="s">
        <v>1703</v>
      </c>
    </row>
    <row r="762" spans="1:2" ht="12.75">
      <c r="A762" s="129" t="s">
        <v>1704</v>
      </c>
      <c r="B762" s="129" t="s">
        <v>1705</v>
      </c>
    </row>
    <row r="763" spans="1:2" ht="12.75">
      <c r="A763" s="129" t="s">
        <v>1706</v>
      </c>
      <c r="B763" s="129" t="s">
        <v>1707</v>
      </c>
    </row>
    <row r="764" spans="1:2" ht="12.75">
      <c r="A764" s="129" t="s">
        <v>1708</v>
      </c>
      <c r="B764" s="129" t="s">
        <v>1666</v>
      </c>
    </row>
    <row r="765" spans="1:2" ht="12.75">
      <c r="A765" s="129" t="s">
        <v>1709</v>
      </c>
      <c r="B765" s="129" t="s">
        <v>1710</v>
      </c>
    </row>
    <row r="766" spans="1:2" ht="12.75">
      <c r="A766" s="129" t="s">
        <v>1711</v>
      </c>
      <c r="B766" s="129" t="s">
        <v>1712</v>
      </c>
    </row>
    <row r="767" spans="1:2" ht="12.75">
      <c r="A767" s="129" t="s">
        <v>1713</v>
      </c>
      <c r="B767" s="129" t="s">
        <v>1714</v>
      </c>
    </row>
    <row r="768" spans="1:2" ht="12.75">
      <c r="A768" s="129" t="s">
        <v>1715</v>
      </c>
      <c r="B768" s="129" t="s">
        <v>1716</v>
      </c>
    </row>
    <row r="769" spans="1:2" ht="12.75">
      <c r="A769" s="129" t="s">
        <v>1717</v>
      </c>
      <c r="B769" s="129" t="s">
        <v>1718</v>
      </c>
    </row>
    <row r="770" spans="1:2" ht="12.75">
      <c r="A770" s="129" t="s">
        <v>1719</v>
      </c>
      <c r="B770" s="129" t="s">
        <v>1720</v>
      </c>
    </row>
    <row r="771" spans="1:2" ht="12.75">
      <c r="A771" s="129" t="s">
        <v>1721</v>
      </c>
      <c r="B771" s="129" t="s">
        <v>1722</v>
      </c>
    </row>
    <row r="772" spans="1:2" ht="12.75">
      <c r="A772" s="129" t="s">
        <v>1723</v>
      </c>
      <c r="B772" s="129" t="s">
        <v>1724</v>
      </c>
    </row>
    <row r="773" spans="1:2" ht="12.75">
      <c r="A773" s="129" t="s">
        <v>1725</v>
      </c>
      <c r="B773" s="129" t="s">
        <v>1726</v>
      </c>
    </row>
    <row r="774" spans="1:2" ht="12.75">
      <c r="A774" s="129" t="s">
        <v>1727</v>
      </c>
      <c r="B774" s="129" t="s">
        <v>1728</v>
      </c>
    </row>
    <row r="775" spans="1:2" ht="12.75">
      <c r="A775" s="129" t="s">
        <v>1729</v>
      </c>
      <c r="B775" s="129" t="s">
        <v>1730</v>
      </c>
    </row>
    <row r="776" spans="1:2" ht="12.75">
      <c r="A776" s="129" t="s">
        <v>1731</v>
      </c>
      <c r="B776" s="129" t="s">
        <v>1732</v>
      </c>
    </row>
    <row r="777" spans="1:2" ht="12.75">
      <c r="A777" s="129" t="s">
        <v>1733</v>
      </c>
      <c r="B777" s="129" t="s">
        <v>1734</v>
      </c>
    </row>
    <row r="778" spans="1:2" ht="12.75">
      <c r="A778" s="129" t="s">
        <v>1735</v>
      </c>
      <c r="B778" s="129" t="s">
        <v>1736</v>
      </c>
    </row>
    <row r="779" spans="1:2" ht="12.75">
      <c r="A779" s="129" t="s">
        <v>1737</v>
      </c>
      <c r="B779" s="129" t="s">
        <v>1738</v>
      </c>
    </row>
    <row r="780" spans="1:2" ht="12.75">
      <c r="A780" s="129" t="s">
        <v>1739</v>
      </c>
      <c r="B780" s="129" t="s">
        <v>1740</v>
      </c>
    </row>
    <row r="781" spans="1:2" ht="12.75">
      <c r="A781" s="129" t="s">
        <v>1741</v>
      </c>
      <c r="B781" s="129" t="s">
        <v>1742</v>
      </c>
    </row>
    <row r="782" spans="1:2" ht="12.75">
      <c r="A782" s="129" t="s">
        <v>1743</v>
      </c>
      <c r="B782" s="129" t="s">
        <v>1744</v>
      </c>
    </row>
    <row r="783" spans="1:2" ht="12.75">
      <c r="A783" s="129" t="s">
        <v>1745</v>
      </c>
      <c r="B783" s="129" t="s">
        <v>1746</v>
      </c>
    </row>
    <row r="784" spans="1:2" ht="12.75">
      <c r="A784" s="129" t="s">
        <v>1747</v>
      </c>
      <c r="B784" s="129" t="s">
        <v>1748</v>
      </c>
    </row>
    <row r="785" spans="1:2" ht="12.75">
      <c r="A785" s="129" t="s">
        <v>1749</v>
      </c>
      <c r="B785" s="129" t="s">
        <v>1750</v>
      </c>
    </row>
    <row r="786" spans="1:2" ht="12.75">
      <c r="A786" s="129" t="s">
        <v>1751</v>
      </c>
      <c r="B786" s="129" t="s">
        <v>1752</v>
      </c>
    </row>
    <row r="787" spans="1:2" ht="12.75">
      <c r="A787" s="129" t="s">
        <v>1753</v>
      </c>
      <c r="B787" s="129" t="s">
        <v>1754</v>
      </c>
    </row>
    <row r="788" spans="1:2" ht="12.75">
      <c r="A788" s="129" t="s">
        <v>1755</v>
      </c>
      <c r="B788" s="129" t="s">
        <v>1756</v>
      </c>
    </row>
    <row r="789" spans="1:2" ht="12.75">
      <c r="A789" s="129" t="s">
        <v>1757</v>
      </c>
      <c r="B789" s="129" t="s">
        <v>1758</v>
      </c>
    </row>
    <row r="790" spans="1:2" ht="12.75">
      <c r="A790" s="129" t="s">
        <v>1759</v>
      </c>
      <c r="B790" s="129" t="s">
        <v>1760</v>
      </c>
    </row>
    <row r="791" spans="1:2" ht="12.75">
      <c r="A791" s="129" t="s">
        <v>1761</v>
      </c>
      <c r="B791" s="129" t="s">
        <v>1762</v>
      </c>
    </row>
    <row r="792" spans="1:2" ht="12.75">
      <c r="A792" s="129" t="s">
        <v>1763</v>
      </c>
      <c r="B792" s="129" t="s">
        <v>1764</v>
      </c>
    </row>
    <row r="793" spans="1:2" ht="12.75">
      <c r="A793" s="129" t="s">
        <v>1765</v>
      </c>
      <c r="B793" s="129" t="s">
        <v>1766</v>
      </c>
    </row>
    <row r="794" spans="1:2" ht="12.75">
      <c r="A794" s="129" t="s">
        <v>1767</v>
      </c>
      <c r="B794" s="129" t="s">
        <v>1768</v>
      </c>
    </row>
    <row r="795" spans="1:2" ht="12.75">
      <c r="A795" s="129" t="s">
        <v>1769</v>
      </c>
      <c r="B795" s="129" t="s">
        <v>1770</v>
      </c>
    </row>
    <row r="796" spans="1:2" ht="12.75">
      <c r="A796" s="129" t="s">
        <v>1771</v>
      </c>
      <c r="B796" s="129" t="s">
        <v>1772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P34"/>
  <sheetViews>
    <sheetView zoomScale="80" zoomScaleNormal="80" zoomScalePageLayoutView="0" workbookViewId="0" topLeftCell="C1">
      <selection activeCell="E32" sqref="E32"/>
    </sheetView>
  </sheetViews>
  <sheetFormatPr defaultColWidth="9.140625" defaultRowHeight="12.75"/>
  <cols>
    <col min="1" max="1" width="9.57421875" style="0" bestFit="1" customWidth="1"/>
    <col min="2" max="2" width="13.7109375" style="15" customWidth="1"/>
    <col min="3" max="3" width="22.28125" style="0" bestFit="1" customWidth="1"/>
    <col min="4" max="4" width="16.140625" style="0" bestFit="1" customWidth="1"/>
    <col min="5" max="5" width="28.8515625" style="0" bestFit="1" customWidth="1"/>
    <col min="6" max="6" width="16.28125" style="0" bestFit="1" customWidth="1"/>
    <col min="7" max="7" width="28.57421875" style="0" bestFit="1" customWidth="1"/>
    <col min="8" max="8" width="12.28125" style="0" bestFit="1" customWidth="1"/>
    <col min="9" max="9" width="12.28125" style="0" customWidth="1"/>
    <col min="10" max="10" width="10.00390625" style="0" bestFit="1" customWidth="1"/>
    <col min="11" max="11" width="9.28125" style="0" customWidth="1"/>
  </cols>
  <sheetData>
    <row r="1" spans="1:9" ht="12.75">
      <c r="A1" s="1"/>
      <c r="B1" s="12"/>
      <c r="C1" s="1"/>
      <c r="D1" s="1"/>
      <c r="E1" s="1"/>
      <c r="F1" s="1"/>
      <c r="G1" s="1"/>
      <c r="H1" s="1"/>
      <c r="I1" s="1"/>
    </row>
    <row r="2" spans="3:6" ht="13.5" thickBot="1">
      <c r="C2" s="1"/>
      <c r="E2" s="1"/>
      <c r="F2" s="1"/>
    </row>
    <row r="3" spans="1:16" ht="12.75">
      <c r="A3" s="9" t="s">
        <v>1622</v>
      </c>
      <c r="B3" s="15" t="s">
        <v>1331</v>
      </c>
      <c r="C3" s="137" t="s">
        <v>547</v>
      </c>
      <c r="D3" s="154">
        <v>0</v>
      </c>
      <c r="E3" s="155">
        <v>0</v>
      </c>
      <c r="F3" s="155">
        <v>0</v>
      </c>
      <c r="G3" s="154">
        <v>0</v>
      </c>
      <c r="H3" s="154">
        <v>0</v>
      </c>
      <c r="I3" s="154"/>
      <c r="J3" s="156">
        <v>0</v>
      </c>
      <c r="K3" s="10"/>
      <c r="L3" s="10"/>
      <c r="M3" s="10"/>
      <c r="N3" s="10"/>
      <c r="O3" s="10"/>
      <c r="P3" s="10"/>
    </row>
    <row r="4" spans="1:16" ht="14.25">
      <c r="A4" s="152" t="s">
        <v>188</v>
      </c>
      <c r="C4" s="119" t="s">
        <v>475</v>
      </c>
      <c r="D4" s="120" t="s">
        <v>488</v>
      </c>
      <c r="E4" s="120" t="s">
        <v>550</v>
      </c>
      <c r="F4" s="120" t="s">
        <v>476</v>
      </c>
      <c r="G4" s="135" t="s">
        <v>477</v>
      </c>
      <c r="H4" s="135" t="s">
        <v>484</v>
      </c>
      <c r="I4" s="135" t="s">
        <v>157</v>
      </c>
      <c r="J4" s="121" t="s">
        <v>481</v>
      </c>
      <c r="K4" s="10"/>
      <c r="L4" s="192" t="s">
        <v>150</v>
      </c>
      <c r="M4" s="10"/>
      <c r="N4" s="10"/>
      <c r="O4" s="10"/>
      <c r="P4" s="10"/>
    </row>
    <row r="5" spans="3:16" ht="17.25">
      <c r="C5" s="153">
        <v>0</v>
      </c>
      <c r="D5" s="159">
        <v>0</v>
      </c>
      <c r="E5" s="159">
        <v>0</v>
      </c>
      <c r="F5" s="159">
        <v>0</v>
      </c>
      <c r="G5" s="159">
        <v>0</v>
      </c>
      <c r="H5" s="159">
        <v>0</v>
      </c>
      <c r="I5" s="159"/>
      <c r="J5" s="160">
        <v>0</v>
      </c>
      <c r="K5" s="148"/>
      <c r="L5" s="148">
        <v>282</v>
      </c>
      <c r="M5" s="148" t="s">
        <v>151</v>
      </c>
      <c r="N5" s="148"/>
      <c r="O5" s="10"/>
      <c r="P5" s="10"/>
    </row>
    <row r="6" spans="1:16" ht="15">
      <c r="A6" s="161">
        <f>UnitPrices!D115</f>
        <v>240.10358000000002</v>
      </c>
      <c r="B6" s="16">
        <f aca="true" t="shared" si="0" ref="B6:B11">A6*D6*I6</f>
        <v>3505.5122680000004</v>
      </c>
      <c r="C6" s="153">
        <v>0</v>
      </c>
      <c r="D6" s="120">
        <v>1</v>
      </c>
      <c r="E6" s="193" t="s">
        <v>143</v>
      </c>
      <c r="F6" s="193" t="s">
        <v>153</v>
      </c>
      <c r="G6" s="120">
        <v>0.18</v>
      </c>
      <c r="H6" s="151">
        <v>14600</v>
      </c>
      <c r="I6" s="151">
        <f>H6/1000</f>
        <v>14.6</v>
      </c>
      <c r="J6" s="158">
        <v>0</v>
      </c>
      <c r="K6" s="147"/>
      <c r="L6" s="147"/>
      <c r="M6" s="149"/>
      <c r="N6" s="149"/>
      <c r="O6" s="10"/>
      <c r="P6" s="10"/>
    </row>
    <row r="7" spans="1:16" ht="14.25">
      <c r="A7" s="161">
        <f>UnitPrices!D116</f>
        <v>23.85287</v>
      </c>
      <c r="B7" s="16">
        <f t="shared" si="0"/>
        <v>1825.5555525799998</v>
      </c>
      <c r="C7" s="153">
        <v>0</v>
      </c>
      <c r="D7" s="120">
        <v>17</v>
      </c>
      <c r="E7" s="193" t="s">
        <v>144</v>
      </c>
      <c r="F7" s="193" t="s">
        <v>549</v>
      </c>
      <c r="G7" s="120">
        <v>0.01</v>
      </c>
      <c r="H7" s="151">
        <v>4502</v>
      </c>
      <c r="I7" s="151">
        <f aca="true" t="shared" si="1" ref="I7:I26">H7/1000</f>
        <v>4.502</v>
      </c>
      <c r="J7" s="157">
        <v>0</v>
      </c>
      <c r="K7" s="147"/>
      <c r="L7" s="191" t="s">
        <v>152</v>
      </c>
      <c r="M7" s="149"/>
      <c r="N7" s="149"/>
      <c r="O7" s="10"/>
      <c r="P7" s="10"/>
    </row>
    <row r="8" spans="1:16" ht="12.75">
      <c r="A8" s="161">
        <f>UnitPrices!D117</f>
        <v>22.3108</v>
      </c>
      <c r="B8" s="16">
        <f t="shared" si="0"/>
        <v>4888.2070367999995</v>
      </c>
      <c r="C8" s="153">
        <v>0</v>
      </c>
      <c r="D8" s="120">
        <v>24</v>
      </c>
      <c r="E8" s="193" t="s">
        <v>144</v>
      </c>
      <c r="F8" s="193" t="s">
        <v>145</v>
      </c>
      <c r="G8" s="120">
        <v>0.01</v>
      </c>
      <c r="H8" s="151">
        <v>9129</v>
      </c>
      <c r="I8" s="151">
        <f t="shared" si="1"/>
        <v>9.129</v>
      </c>
      <c r="J8" s="157">
        <v>0</v>
      </c>
      <c r="K8" s="147"/>
      <c r="L8" s="147"/>
      <c r="M8" s="149"/>
      <c r="N8" s="149"/>
      <c r="O8" s="10"/>
      <c r="P8" s="10"/>
    </row>
    <row r="9" spans="1:16" ht="12.75">
      <c r="A9" s="161">
        <f>UnitPrices!D118</f>
        <v>27.29792</v>
      </c>
      <c r="B9" s="16">
        <f t="shared" si="0"/>
        <v>76.434176</v>
      </c>
      <c r="C9" s="153">
        <v>0</v>
      </c>
      <c r="D9" s="120">
        <v>4</v>
      </c>
      <c r="E9" s="193" t="s">
        <v>146</v>
      </c>
      <c r="F9" s="193" t="s">
        <v>147</v>
      </c>
      <c r="G9" s="120">
        <f>282*H9/(1000*1000*1000)</f>
        <v>0.0001974</v>
      </c>
      <c r="H9" s="151">
        <v>700</v>
      </c>
      <c r="I9" s="151">
        <f t="shared" si="1"/>
        <v>0.7</v>
      </c>
      <c r="J9" s="157">
        <v>0</v>
      </c>
      <c r="K9" s="147"/>
      <c r="L9" s="147"/>
      <c r="M9" s="149"/>
      <c r="N9" s="149"/>
      <c r="O9" s="10"/>
      <c r="P9" s="10"/>
    </row>
    <row r="10" spans="1:16" ht="12.75">
      <c r="A10" s="161">
        <f>UnitPrices!D118</f>
        <v>27.29792</v>
      </c>
      <c r="B10" s="16">
        <f t="shared" si="0"/>
        <v>349.413376</v>
      </c>
      <c r="C10" s="153">
        <v>0</v>
      </c>
      <c r="D10" s="120">
        <v>16</v>
      </c>
      <c r="E10" s="193" t="s">
        <v>146</v>
      </c>
      <c r="F10" s="193" t="s">
        <v>147</v>
      </c>
      <c r="G10" s="120">
        <f>282*H10/(1000*1000*1000)</f>
        <v>0.0002256</v>
      </c>
      <c r="H10" s="151">
        <v>800</v>
      </c>
      <c r="I10" s="151">
        <f t="shared" si="1"/>
        <v>0.8</v>
      </c>
      <c r="J10" s="157">
        <v>0</v>
      </c>
      <c r="K10" s="147"/>
      <c r="L10" s="147"/>
      <c r="M10" s="149"/>
      <c r="N10" s="149"/>
      <c r="O10" s="10"/>
      <c r="P10" s="10"/>
    </row>
    <row r="11" spans="1:16" ht="12.75">
      <c r="A11" s="161">
        <f>UnitPrices!D118</f>
        <v>27.29792</v>
      </c>
      <c r="B11" s="16">
        <f t="shared" si="0"/>
        <v>8162.078079999999</v>
      </c>
      <c r="C11" s="153">
        <v>0</v>
      </c>
      <c r="D11" s="120">
        <v>260</v>
      </c>
      <c r="E11" s="193" t="s">
        <v>146</v>
      </c>
      <c r="F11" s="193" t="s">
        <v>147</v>
      </c>
      <c r="G11" s="120">
        <f>282*H11/(1000*1000*1000)</f>
        <v>0.0003243</v>
      </c>
      <c r="H11" s="151">
        <v>1150</v>
      </c>
      <c r="I11" s="151">
        <f t="shared" si="1"/>
        <v>1.15</v>
      </c>
      <c r="J11" s="157">
        <v>0</v>
      </c>
      <c r="K11" s="147"/>
      <c r="L11" s="147"/>
      <c r="M11" s="149"/>
      <c r="N11" s="149"/>
      <c r="O11" s="10"/>
      <c r="P11" s="10"/>
    </row>
    <row r="12" spans="1:16" ht="12.75">
      <c r="A12" s="161">
        <v>1</v>
      </c>
      <c r="B12" s="16">
        <f aca="true" t="shared" si="2" ref="B12:B26">A12*D12*G12</f>
        <v>0</v>
      </c>
      <c r="C12" s="153">
        <v>0</v>
      </c>
      <c r="D12" s="120">
        <v>0</v>
      </c>
      <c r="E12" s="151">
        <v>0</v>
      </c>
      <c r="F12" s="151">
        <v>0</v>
      </c>
      <c r="G12" s="120">
        <v>0</v>
      </c>
      <c r="H12" s="151">
        <v>0</v>
      </c>
      <c r="I12" s="151">
        <f t="shared" si="1"/>
        <v>0</v>
      </c>
      <c r="J12" s="157">
        <v>0</v>
      </c>
      <c r="K12" s="147"/>
      <c r="L12" s="147"/>
      <c r="M12" s="149"/>
      <c r="N12" s="149"/>
      <c r="O12" s="10"/>
      <c r="P12" s="10"/>
    </row>
    <row r="13" spans="1:16" ht="12.75">
      <c r="A13" s="161">
        <v>1</v>
      </c>
      <c r="B13" s="16">
        <f t="shared" si="2"/>
        <v>0</v>
      </c>
      <c r="C13" s="153">
        <v>0</v>
      </c>
      <c r="D13" s="120">
        <v>0</v>
      </c>
      <c r="E13" s="151">
        <v>0</v>
      </c>
      <c r="F13" s="151">
        <v>0</v>
      </c>
      <c r="G13" s="120">
        <v>0</v>
      </c>
      <c r="H13" s="151">
        <v>0</v>
      </c>
      <c r="I13" s="151">
        <f t="shared" si="1"/>
        <v>0</v>
      </c>
      <c r="J13" s="157">
        <v>0</v>
      </c>
      <c r="K13" s="147"/>
      <c r="L13" s="147"/>
      <c r="M13" s="149"/>
      <c r="N13" s="149"/>
      <c r="O13" s="10"/>
      <c r="P13" s="10"/>
    </row>
    <row r="14" spans="1:16" ht="12.75">
      <c r="A14" s="161">
        <v>1</v>
      </c>
      <c r="B14" s="16">
        <f t="shared" si="2"/>
        <v>0</v>
      </c>
      <c r="C14" s="153">
        <v>0</v>
      </c>
      <c r="D14" s="120">
        <v>0</v>
      </c>
      <c r="E14" s="151">
        <v>0</v>
      </c>
      <c r="F14" s="151">
        <v>0</v>
      </c>
      <c r="G14" s="120">
        <v>0</v>
      </c>
      <c r="H14" s="151">
        <v>0</v>
      </c>
      <c r="I14" s="151">
        <f t="shared" si="1"/>
        <v>0</v>
      </c>
      <c r="J14" s="157">
        <v>0</v>
      </c>
      <c r="K14" s="147"/>
      <c r="L14" s="147"/>
      <c r="M14" s="149"/>
      <c r="N14" s="149"/>
      <c r="O14" s="10"/>
      <c r="P14" s="10"/>
    </row>
    <row r="15" spans="1:16" ht="12.75">
      <c r="A15" s="161">
        <v>1</v>
      </c>
      <c r="B15" s="16">
        <f t="shared" si="2"/>
        <v>0</v>
      </c>
      <c r="C15" s="153">
        <v>0</v>
      </c>
      <c r="D15" s="120">
        <v>0</v>
      </c>
      <c r="E15" s="151">
        <v>0</v>
      </c>
      <c r="F15" s="151">
        <v>0</v>
      </c>
      <c r="G15" s="120">
        <v>0</v>
      </c>
      <c r="H15" s="151">
        <v>0</v>
      </c>
      <c r="I15" s="151">
        <f t="shared" si="1"/>
        <v>0</v>
      </c>
      <c r="J15" s="157">
        <v>0</v>
      </c>
      <c r="K15" s="147"/>
      <c r="L15" s="147"/>
      <c r="M15" s="149"/>
      <c r="N15" s="149"/>
      <c r="O15" s="10"/>
      <c r="P15" s="10"/>
    </row>
    <row r="16" spans="1:16" ht="12.75">
      <c r="A16" s="161">
        <v>1</v>
      </c>
      <c r="B16" s="16">
        <f t="shared" si="2"/>
        <v>0</v>
      </c>
      <c r="C16" s="153">
        <v>0</v>
      </c>
      <c r="D16" s="120">
        <v>0</v>
      </c>
      <c r="E16" s="151">
        <v>0</v>
      </c>
      <c r="F16" s="151">
        <v>0</v>
      </c>
      <c r="G16" s="120">
        <v>0</v>
      </c>
      <c r="H16" s="151">
        <v>0</v>
      </c>
      <c r="I16" s="151">
        <f t="shared" si="1"/>
        <v>0</v>
      </c>
      <c r="J16" s="157">
        <v>0</v>
      </c>
      <c r="K16" s="147"/>
      <c r="L16" s="147"/>
      <c r="M16" s="149"/>
      <c r="N16" s="149"/>
      <c r="O16" s="10"/>
      <c r="P16" s="10"/>
    </row>
    <row r="17" spans="1:16" ht="12.75">
      <c r="A17" s="161">
        <v>1</v>
      </c>
      <c r="B17" s="16">
        <f t="shared" si="2"/>
        <v>0</v>
      </c>
      <c r="C17" s="153">
        <v>0</v>
      </c>
      <c r="D17" s="120">
        <v>0</v>
      </c>
      <c r="E17" s="151">
        <v>0</v>
      </c>
      <c r="F17" s="151">
        <v>0</v>
      </c>
      <c r="G17" s="120">
        <v>0</v>
      </c>
      <c r="H17" s="151">
        <v>0</v>
      </c>
      <c r="I17" s="151">
        <f t="shared" si="1"/>
        <v>0</v>
      </c>
      <c r="J17" s="157">
        <v>0</v>
      </c>
      <c r="K17" s="147"/>
      <c r="L17" s="147"/>
      <c r="M17" s="149"/>
      <c r="N17" s="149"/>
      <c r="O17" s="10"/>
      <c r="P17" s="10"/>
    </row>
    <row r="18" spans="1:16" ht="12.75">
      <c r="A18" s="161">
        <v>1</v>
      </c>
      <c r="B18" s="16">
        <f t="shared" si="2"/>
        <v>0</v>
      </c>
      <c r="C18" s="153">
        <v>0</v>
      </c>
      <c r="D18" s="120">
        <v>0</v>
      </c>
      <c r="E18" s="151">
        <v>0</v>
      </c>
      <c r="F18" s="151">
        <v>0</v>
      </c>
      <c r="G18" s="120">
        <v>0</v>
      </c>
      <c r="H18" s="151">
        <v>0</v>
      </c>
      <c r="I18" s="151">
        <f t="shared" si="1"/>
        <v>0</v>
      </c>
      <c r="J18" s="157">
        <v>0</v>
      </c>
      <c r="K18" s="147"/>
      <c r="L18" s="147"/>
      <c r="M18" s="149"/>
      <c r="N18" s="149"/>
      <c r="O18" s="10"/>
      <c r="P18" s="10"/>
    </row>
    <row r="19" spans="1:16" ht="12.75">
      <c r="A19" s="161">
        <v>1</v>
      </c>
      <c r="B19" s="16">
        <f t="shared" si="2"/>
        <v>0</v>
      </c>
      <c r="C19" s="153">
        <v>0</v>
      </c>
      <c r="D19" s="120">
        <v>0</v>
      </c>
      <c r="E19" s="151">
        <v>0</v>
      </c>
      <c r="F19" s="151">
        <v>0</v>
      </c>
      <c r="G19" s="120">
        <v>0</v>
      </c>
      <c r="H19" s="151">
        <v>0</v>
      </c>
      <c r="I19" s="151">
        <f t="shared" si="1"/>
        <v>0</v>
      </c>
      <c r="J19" s="157">
        <v>0</v>
      </c>
      <c r="K19" s="147"/>
      <c r="L19" s="147"/>
      <c r="M19" s="149"/>
      <c r="N19" s="149"/>
      <c r="O19" s="10"/>
      <c r="P19" s="10"/>
    </row>
    <row r="20" spans="1:16" ht="12.75">
      <c r="A20" s="161">
        <v>1</v>
      </c>
      <c r="B20" s="16">
        <f t="shared" si="2"/>
        <v>0</v>
      </c>
      <c r="C20" s="153">
        <v>0</v>
      </c>
      <c r="D20" s="120">
        <v>0</v>
      </c>
      <c r="E20" s="151">
        <v>0</v>
      </c>
      <c r="F20" s="151">
        <v>0</v>
      </c>
      <c r="G20" s="120">
        <v>0</v>
      </c>
      <c r="H20" s="151">
        <v>0</v>
      </c>
      <c r="I20" s="151">
        <f t="shared" si="1"/>
        <v>0</v>
      </c>
      <c r="J20" s="157">
        <v>0</v>
      </c>
      <c r="K20" s="147"/>
      <c r="L20" s="147"/>
      <c r="M20" s="149"/>
      <c r="N20" s="149"/>
      <c r="O20" s="10"/>
      <c r="P20" s="10"/>
    </row>
    <row r="21" spans="1:16" ht="12.75">
      <c r="A21" s="161">
        <v>1</v>
      </c>
      <c r="B21" s="16">
        <f t="shared" si="2"/>
        <v>0</v>
      </c>
      <c r="C21" s="153">
        <v>0</v>
      </c>
      <c r="D21" s="120">
        <v>0</v>
      </c>
      <c r="E21" s="151">
        <v>0</v>
      </c>
      <c r="F21" s="151">
        <v>0</v>
      </c>
      <c r="G21" s="120">
        <v>0</v>
      </c>
      <c r="H21" s="151">
        <v>0</v>
      </c>
      <c r="I21" s="151">
        <f t="shared" si="1"/>
        <v>0</v>
      </c>
      <c r="J21" s="157">
        <v>0</v>
      </c>
      <c r="K21" s="147"/>
      <c r="L21" s="147"/>
      <c r="M21" s="149"/>
      <c r="N21" s="149"/>
      <c r="O21" s="10"/>
      <c r="P21" s="10"/>
    </row>
    <row r="22" spans="1:16" ht="12.75">
      <c r="A22" s="161">
        <v>1</v>
      </c>
      <c r="B22" s="16">
        <f t="shared" si="2"/>
        <v>0</v>
      </c>
      <c r="C22" s="153">
        <v>0</v>
      </c>
      <c r="D22" s="120">
        <v>0</v>
      </c>
      <c r="E22" s="151">
        <v>0</v>
      </c>
      <c r="F22" s="151">
        <v>0</v>
      </c>
      <c r="G22" s="120">
        <v>0</v>
      </c>
      <c r="H22" s="151">
        <v>0</v>
      </c>
      <c r="I22" s="151">
        <f t="shared" si="1"/>
        <v>0</v>
      </c>
      <c r="J22" s="157">
        <v>0</v>
      </c>
      <c r="K22" s="147"/>
      <c r="L22" s="147"/>
      <c r="M22" s="149"/>
      <c r="N22" s="149"/>
      <c r="O22" s="10"/>
      <c r="P22" s="10"/>
    </row>
    <row r="23" spans="1:16" ht="12.75">
      <c r="A23" s="161">
        <v>1</v>
      </c>
      <c r="B23" s="16">
        <f t="shared" si="2"/>
        <v>0</v>
      </c>
      <c r="C23" s="153">
        <v>0</v>
      </c>
      <c r="D23" s="120">
        <v>0</v>
      </c>
      <c r="E23" s="151">
        <v>0</v>
      </c>
      <c r="F23" s="151">
        <v>0</v>
      </c>
      <c r="G23" s="120">
        <v>0</v>
      </c>
      <c r="H23" s="151">
        <v>0</v>
      </c>
      <c r="I23" s="151">
        <f t="shared" si="1"/>
        <v>0</v>
      </c>
      <c r="J23" s="157">
        <v>0</v>
      </c>
      <c r="K23" s="147"/>
      <c r="L23" s="147">
        <f>460/25.4</f>
        <v>18.11023622047244</v>
      </c>
      <c r="M23" s="149"/>
      <c r="N23" s="149"/>
      <c r="O23" s="10"/>
      <c r="P23" s="10"/>
    </row>
    <row r="24" spans="1:16" ht="12.75">
      <c r="A24" s="161">
        <v>1</v>
      </c>
      <c r="B24" s="16">
        <f t="shared" si="2"/>
        <v>0</v>
      </c>
      <c r="C24" s="153">
        <v>0</v>
      </c>
      <c r="D24" s="120">
        <v>0</v>
      </c>
      <c r="E24" s="151">
        <v>0</v>
      </c>
      <c r="F24" s="151">
        <v>0</v>
      </c>
      <c r="G24" s="120">
        <v>0</v>
      </c>
      <c r="H24" s="151">
        <v>0</v>
      </c>
      <c r="I24" s="151">
        <f t="shared" si="1"/>
        <v>0</v>
      </c>
      <c r="J24" s="157">
        <v>0</v>
      </c>
      <c r="K24" s="147"/>
      <c r="L24" s="147">
        <f>97*2.2</f>
        <v>213.4</v>
      </c>
      <c r="M24" s="149"/>
      <c r="N24" s="149"/>
      <c r="O24" s="10"/>
      <c r="P24" s="10"/>
    </row>
    <row r="25" spans="1:16" ht="12.75">
      <c r="A25" s="161">
        <v>1</v>
      </c>
      <c r="B25" s="16">
        <f t="shared" si="2"/>
        <v>0</v>
      </c>
      <c r="C25" s="153">
        <v>0</v>
      </c>
      <c r="D25" s="120">
        <v>0</v>
      </c>
      <c r="E25" s="151">
        <v>0</v>
      </c>
      <c r="F25" s="151">
        <v>0</v>
      </c>
      <c r="G25" s="120">
        <v>0</v>
      </c>
      <c r="H25" s="151">
        <v>0</v>
      </c>
      <c r="I25" s="151">
        <f t="shared" si="1"/>
        <v>0</v>
      </c>
      <c r="J25" s="157">
        <v>0</v>
      </c>
      <c r="K25" s="147"/>
      <c r="L25" s="147">
        <f>L24/3.281</f>
        <v>65.04114599207558</v>
      </c>
      <c r="M25" s="149"/>
      <c r="N25" s="149"/>
      <c r="O25" s="10"/>
      <c r="P25" s="10"/>
    </row>
    <row r="26" spans="1:16" ht="12.75">
      <c r="A26" s="161">
        <v>1</v>
      </c>
      <c r="B26" s="16">
        <f t="shared" si="2"/>
        <v>0</v>
      </c>
      <c r="C26" s="153">
        <v>0</v>
      </c>
      <c r="D26" s="120">
        <v>0</v>
      </c>
      <c r="E26" s="151">
        <v>0</v>
      </c>
      <c r="F26" s="151">
        <v>0</v>
      </c>
      <c r="G26" s="120">
        <v>0</v>
      </c>
      <c r="H26" s="151">
        <v>0</v>
      </c>
      <c r="I26" s="151">
        <f t="shared" si="1"/>
        <v>0</v>
      </c>
      <c r="J26" s="157">
        <v>0</v>
      </c>
      <c r="K26" s="147"/>
      <c r="L26" s="147"/>
      <c r="M26" s="149"/>
      <c r="N26" s="149"/>
      <c r="O26" s="10"/>
      <c r="P26" s="10"/>
    </row>
    <row r="27" spans="1:16" ht="13.5" thickBot="1">
      <c r="A27" s="161"/>
      <c r="B27" s="16"/>
      <c r="C27" s="123"/>
      <c r="D27" s="124"/>
      <c r="E27" s="124"/>
      <c r="F27" s="124"/>
      <c r="G27" s="124"/>
      <c r="H27" s="124"/>
      <c r="I27" s="124"/>
      <c r="J27" s="125"/>
      <c r="K27" s="10"/>
      <c r="L27" s="10"/>
      <c r="M27" s="10"/>
      <c r="N27" s="10"/>
      <c r="O27" s="10"/>
      <c r="P27" s="10"/>
    </row>
    <row r="28" spans="3:16" ht="12.7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4" ht="12.75">
      <c r="A29" t="s">
        <v>551</v>
      </c>
      <c r="B29" s="16">
        <f>SUM(B6:B26)</f>
        <v>18807.20048938</v>
      </c>
      <c r="D29">
        <f>SUM(D6:D26)</f>
        <v>322</v>
      </c>
    </row>
    <row r="30" spans="3:12" ht="15"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3:12" ht="15">
      <c r="C31" s="148"/>
      <c r="D31" s="148"/>
      <c r="E31" s="148"/>
      <c r="F31" s="148"/>
      <c r="G31" s="148"/>
      <c r="H31" s="148"/>
      <c r="I31" s="148"/>
      <c r="J31" s="148"/>
      <c r="K31" s="148"/>
      <c r="L31" s="148"/>
    </row>
    <row r="32" spans="3:12" ht="12.75">
      <c r="C32" s="10"/>
      <c r="D32" s="147"/>
      <c r="E32" s="147"/>
      <c r="F32" s="147"/>
      <c r="G32" s="147"/>
      <c r="H32" s="147"/>
      <c r="I32" s="147"/>
      <c r="J32" s="147"/>
      <c r="K32" s="149"/>
      <c r="L32" s="149"/>
    </row>
    <row r="33" spans="3:12" ht="12.75">
      <c r="C33" s="10"/>
      <c r="D33" s="147"/>
      <c r="E33" s="147"/>
      <c r="F33" s="147"/>
      <c r="G33" s="147"/>
      <c r="H33" s="147"/>
      <c r="I33" s="147"/>
      <c r="J33" s="147"/>
      <c r="K33" s="149"/>
      <c r="L33" s="149"/>
    </row>
    <row r="34" spans="3:12" ht="12.75">
      <c r="C34" s="10"/>
      <c r="D34" s="147"/>
      <c r="E34" s="147"/>
      <c r="F34" s="147"/>
      <c r="G34" s="147"/>
      <c r="H34" s="147"/>
      <c r="I34" s="147"/>
      <c r="J34" s="147"/>
      <c r="K34" s="149"/>
      <c r="L34" s="149"/>
    </row>
  </sheetData>
  <sheetProtection/>
  <conditionalFormatting sqref="C4:J4 A4 L4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54"/>
  <sheetViews>
    <sheetView tabSelected="1" zoomScale="80" zoomScaleNormal="80" zoomScalePageLayoutView="0" workbookViewId="0" topLeftCell="A19">
      <selection activeCell="B21" sqref="B21:F52"/>
    </sheetView>
  </sheetViews>
  <sheetFormatPr defaultColWidth="9.140625" defaultRowHeight="12.75"/>
  <cols>
    <col min="1" max="1" width="15.00390625" style="0" customWidth="1"/>
    <col min="2" max="2" width="56.421875" style="0" customWidth="1"/>
    <col min="3" max="3" width="20.421875" style="0" customWidth="1"/>
    <col min="4" max="4" width="20.28125" style="0" customWidth="1"/>
    <col min="5" max="5" width="38.28125" style="65" customWidth="1"/>
    <col min="6" max="6" width="29.140625" style="0" customWidth="1"/>
    <col min="7" max="7" width="20.57421875" style="0" customWidth="1"/>
    <col min="8" max="8" width="18.7109375" style="0" bestFit="1" customWidth="1"/>
  </cols>
  <sheetData>
    <row r="1" spans="1:6" ht="18.75" thickBot="1">
      <c r="A1" s="37" t="s">
        <v>1620</v>
      </c>
      <c r="B1" s="38"/>
      <c r="C1" s="39"/>
      <c r="D1" s="3"/>
      <c r="E1" s="60"/>
      <c r="F1" s="3"/>
    </row>
    <row r="2" spans="1:6" ht="15.75">
      <c r="A2" s="2" t="str">
        <f>'[6]qa-Area Schedule (Gross Buildin'!A1</f>
        <v>qa-Area Schedule (Gross Building)</v>
      </c>
      <c r="B2" s="3" t="e">
        <f>'[6]qa-Area Schedule (Gross Buildin'!B1</f>
        <v>#REF!</v>
      </c>
      <c r="C2" s="3" t="e">
        <f>'[6]qa-Area Schedule (Gross Buildin'!C1</f>
        <v>#REF!</v>
      </c>
      <c r="D2" s="3" t="e">
        <f>'[6]qa-Area Schedule (Gross Buildin'!D1</f>
        <v>#REF!</v>
      </c>
      <c r="E2" s="60"/>
      <c r="F2" s="3"/>
    </row>
    <row r="3" spans="1:7" ht="15.75">
      <c r="A3" s="40" t="str">
        <f>'[6]qa-Area Schedule (Gross Buildin'!A2</f>
        <v>Name</v>
      </c>
      <c r="B3" s="40" t="str">
        <f>'[6]qa-Area Schedule (Gross Buildin'!B2</f>
        <v>Area Type</v>
      </c>
      <c r="C3" s="106" t="str">
        <f>'[6]qa-Area Schedule (Gross Buildin'!C2</f>
        <v>Level</v>
      </c>
      <c r="D3" s="92" t="str">
        <f>'[6]qa-Area Schedule (Gross Buildin'!D2</f>
        <v>Area</v>
      </c>
      <c r="E3" s="93"/>
      <c r="F3" s="92"/>
      <c r="G3" s="92"/>
    </row>
    <row r="4" spans="1:7" ht="15">
      <c r="A4" s="43" t="e">
        <f>'[6]qa-Area Schedule (Gross Buildin'!A3</f>
        <v>#REF!</v>
      </c>
      <c r="B4" s="43" t="e">
        <f>'[6]qa-Area Schedule (Gross Buildin'!B3</f>
        <v>#REF!</v>
      </c>
      <c r="C4" s="44" t="e">
        <f>'[6]qa-Area Schedule (Gross Buildin'!C3</f>
        <v>#REF!</v>
      </c>
      <c r="D4" s="87" t="e">
        <f>'[6]qa-Area Schedule (Gross Buildin'!D3</f>
        <v>#REF!</v>
      </c>
      <c r="E4" s="73"/>
      <c r="F4" s="85"/>
      <c r="G4" s="85"/>
    </row>
    <row r="5" spans="1:7" ht="15">
      <c r="A5" s="43" t="str">
        <f>'[6]qa-Area Schedule (Gross Buildin'!A4</f>
        <v>Area</v>
      </c>
      <c r="B5" s="43" t="str">
        <f>'[6]qa-Area Schedule (Gross Buildin'!B4</f>
        <v>Gross Building Area</v>
      </c>
      <c r="C5" s="44" t="str">
        <f>'[6]qa-Area Schedule (Gross Buildin'!C4</f>
        <v>1st Floor</v>
      </c>
      <c r="D5" s="87">
        <f>'Bldg Area Summary'!E24</f>
        <v>358</v>
      </c>
      <c r="E5" s="73"/>
      <c r="F5" s="85"/>
      <c r="G5" s="85"/>
    </row>
    <row r="6" spans="1:7" ht="15.75">
      <c r="A6" s="41" t="s">
        <v>462</v>
      </c>
      <c r="B6" s="42" t="e">
        <f>'[6]qa-Area Schedule (Gross Buildin'!B11</f>
        <v>#REF!</v>
      </c>
      <c r="C6" s="107" t="e">
        <f>'[6]qa-Area Schedule (Gross Buildin'!C11</f>
        <v>#REF!</v>
      </c>
      <c r="D6" s="108">
        <f>D5</f>
        <v>358</v>
      </c>
      <c r="E6" s="73"/>
      <c r="F6" s="72"/>
      <c r="G6" s="85"/>
    </row>
    <row r="7" spans="1:6" ht="15">
      <c r="A7" s="3"/>
      <c r="B7" s="3"/>
      <c r="C7" s="3"/>
      <c r="D7" s="3"/>
      <c r="E7" s="60"/>
      <c r="F7" s="3"/>
    </row>
    <row r="8" spans="1:6" ht="15.75">
      <c r="A8" s="2" t="s">
        <v>1775</v>
      </c>
      <c r="B8" s="3"/>
      <c r="C8" s="3"/>
      <c r="D8" s="3"/>
      <c r="E8" s="60"/>
      <c r="F8" s="3"/>
    </row>
    <row r="9" spans="1:6" ht="15">
      <c r="A9" s="3"/>
      <c r="B9" s="3"/>
      <c r="C9" s="3"/>
      <c r="D9" s="3"/>
      <c r="E9" s="60"/>
      <c r="F9" s="3"/>
    </row>
    <row r="10" spans="1:6" ht="27.75" customHeight="1">
      <c r="A10" s="5" t="s">
        <v>1773</v>
      </c>
      <c r="B10" s="40" t="s">
        <v>1776</v>
      </c>
      <c r="C10" s="40" t="s">
        <v>464</v>
      </c>
      <c r="D10" s="40" t="s">
        <v>463</v>
      </c>
      <c r="E10" s="61" t="s">
        <v>1777</v>
      </c>
      <c r="F10" s="40" t="s">
        <v>1774</v>
      </c>
    </row>
    <row r="11" spans="1:6" ht="15">
      <c r="A11" s="45">
        <v>1</v>
      </c>
      <c r="B11" s="43" t="s">
        <v>1778</v>
      </c>
      <c r="C11" s="48">
        <v>2.5</v>
      </c>
      <c r="D11" s="44">
        <v>66000</v>
      </c>
      <c r="E11" s="62">
        <f>D11*C11</f>
        <v>165000</v>
      </c>
      <c r="F11" s="43"/>
    </row>
    <row r="12" spans="1:6" ht="15">
      <c r="A12" s="45">
        <v>2</v>
      </c>
      <c r="B12" s="43" t="s">
        <v>1779</v>
      </c>
      <c r="C12" s="48">
        <f>E12/D12</f>
        <v>570.52091494629</v>
      </c>
      <c r="D12" s="44">
        <f>D6</f>
        <v>358</v>
      </c>
      <c r="E12" s="62">
        <f>E52</f>
        <v>204246.48755077182</v>
      </c>
      <c r="F12" s="43"/>
    </row>
    <row r="13" spans="1:6" ht="15">
      <c r="A13" s="45">
        <v>3</v>
      </c>
      <c r="B13" s="43" t="s">
        <v>1780</v>
      </c>
      <c r="C13" s="49">
        <v>0.1</v>
      </c>
      <c r="D13" s="44">
        <f>D6</f>
        <v>358</v>
      </c>
      <c r="E13" s="62">
        <f>D13*C13</f>
        <v>35.800000000000004</v>
      </c>
      <c r="F13" s="43"/>
    </row>
    <row r="14" spans="1:6" ht="15">
      <c r="A14" s="45">
        <v>4</v>
      </c>
      <c r="B14" s="43" t="s">
        <v>1781</v>
      </c>
      <c r="C14" s="49">
        <v>0.01</v>
      </c>
      <c r="D14" s="44">
        <f>E12</f>
        <v>204246.48755077182</v>
      </c>
      <c r="E14" s="62">
        <f>D14*C14</f>
        <v>2042.4648755077183</v>
      </c>
      <c r="F14" s="43"/>
    </row>
    <row r="15" spans="1:6" ht="15">
      <c r="A15" s="45">
        <v>5</v>
      </c>
      <c r="B15" s="43" t="s">
        <v>1782</v>
      </c>
      <c r="C15" s="49">
        <v>0.13</v>
      </c>
      <c r="D15" s="44">
        <f>D6</f>
        <v>358</v>
      </c>
      <c r="E15" s="62">
        <f>D15*C15</f>
        <v>46.54</v>
      </c>
      <c r="F15" s="43"/>
    </row>
    <row r="16" spans="1:6" ht="15">
      <c r="A16" s="45">
        <v>6</v>
      </c>
      <c r="B16" s="43" t="s">
        <v>1783</v>
      </c>
      <c r="C16" s="49">
        <v>0.05</v>
      </c>
      <c r="D16" s="44">
        <f>E52</f>
        <v>204246.48755077182</v>
      </c>
      <c r="E16" s="62">
        <f>D16*C16</f>
        <v>10212.324377538593</v>
      </c>
      <c r="F16" s="43"/>
    </row>
    <row r="17" spans="1:6" ht="15">
      <c r="A17" s="4">
        <v>7</v>
      </c>
      <c r="B17" s="46" t="s">
        <v>1784</v>
      </c>
      <c r="C17" s="47">
        <v>0.1</v>
      </c>
      <c r="D17" s="44">
        <f>SUM(E11:E16)</f>
        <v>381583.61680381803</v>
      </c>
      <c r="E17" s="63">
        <f>D17*C17</f>
        <v>38158.36168038181</v>
      </c>
      <c r="F17" s="46"/>
    </row>
    <row r="18" spans="1:16" s="6" customFormat="1" ht="15.75">
      <c r="A18" s="34"/>
      <c r="B18" s="35" t="s">
        <v>1109</v>
      </c>
      <c r="C18" s="36">
        <f>E18/D18</f>
        <v>711.5697723022346</v>
      </c>
      <c r="D18" s="36">
        <f>D6</f>
        <v>358</v>
      </c>
      <c r="E18" s="64">
        <f>SUM(E12:E17)</f>
        <v>254741.97848419996</v>
      </c>
      <c r="F18" s="34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6" ht="15">
      <c r="A19" s="3"/>
      <c r="B19" s="3"/>
      <c r="C19" s="3"/>
      <c r="D19" s="3"/>
      <c r="E19" s="60"/>
      <c r="F19" s="3"/>
    </row>
    <row r="20" spans="1:6" ht="20.25">
      <c r="A20" s="101" t="s">
        <v>1151</v>
      </c>
      <c r="B20" s="3"/>
      <c r="C20" s="3"/>
      <c r="D20" s="3"/>
      <c r="E20" s="60"/>
      <c r="F20" s="3"/>
    </row>
    <row r="21" spans="1:8" ht="15.75">
      <c r="A21" s="68" t="s">
        <v>1773</v>
      </c>
      <c r="B21" s="68" t="s">
        <v>1776</v>
      </c>
      <c r="C21" s="68" t="s">
        <v>1888</v>
      </c>
      <c r="D21" s="68" t="s">
        <v>1786</v>
      </c>
      <c r="E21" s="69" t="s">
        <v>1887</v>
      </c>
      <c r="F21" s="68" t="s">
        <v>1886</v>
      </c>
      <c r="H21" s="241" t="s">
        <v>1885</v>
      </c>
    </row>
    <row r="22" spans="1:8" ht="15.75">
      <c r="A22" s="242">
        <v>1</v>
      </c>
      <c r="B22" s="4" t="s">
        <v>1188</v>
      </c>
      <c r="C22" s="246">
        <f>'Bldg Area Summary'!E24/10000</f>
        <v>0.0358</v>
      </c>
      <c r="D22" s="247">
        <v>62500</v>
      </c>
      <c r="E22" s="248">
        <f>C22*D22</f>
        <v>2237.5</v>
      </c>
      <c r="F22" s="249">
        <f>E22*$H$22</f>
        <v>42266.375</v>
      </c>
      <c r="H22">
        <v>18.89</v>
      </c>
    </row>
    <row r="23" spans="1:6" ht="15.75">
      <c r="A23" s="242">
        <f>1+A22</f>
        <v>2</v>
      </c>
      <c r="B23" s="4" t="s">
        <v>1052</v>
      </c>
      <c r="C23" s="250">
        <v>0</v>
      </c>
      <c r="D23" s="247">
        <v>0</v>
      </c>
      <c r="E23" s="248">
        <f>Sitework!$C$25</f>
        <v>0</v>
      </c>
      <c r="F23" s="249">
        <f aca="true" t="shared" si="0" ref="F23:F50">E23*$H$22</f>
        <v>0</v>
      </c>
    </row>
    <row r="24" spans="1:6" ht="15.75">
      <c r="A24" s="242">
        <v>3</v>
      </c>
      <c r="B24" s="4" t="s">
        <v>1055</v>
      </c>
      <c r="C24" s="251">
        <v>0</v>
      </c>
      <c r="D24" s="247">
        <v>0</v>
      </c>
      <c r="E24" s="248">
        <v>0</v>
      </c>
      <c r="F24" s="249">
        <f t="shared" si="0"/>
        <v>0</v>
      </c>
    </row>
    <row r="25" spans="1:6" ht="15.75">
      <c r="A25" s="242" t="s">
        <v>1058</v>
      </c>
      <c r="B25" s="4" t="s">
        <v>1057</v>
      </c>
      <c r="C25" s="250">
        <f>'Slabs&amp;Floors'!I17</f>
        <v>9</v>
      </c>
      <c r="D25" s="247">
        <f>E25/C25</f>
        <v>2999.2468596822664</v>
      </c>
      <c r="E25" s="248">
        <f>'Slabs&amp;Floors'!G19</f>
        <v>26993.221737140397</v>
      </c>
      <c r="F25" s="249">
        <f t="shared" si="0"/>
        <v>509901.95861458214</v>
      </c>
    </row>
    <row r="26" spans="1:6" ht="15.75">
      <c r="A26" s="242">
        <v>4</v>
      </c>
      <c r="B26" s="4" t="s">
        <v>1059</v>
      </c>
      <c r="C26" s="250">
        <f>'StructuralColumns&amp;Beams'!J42</f>
        <v>85</v>
      </c>
      <c r="D26" s="247">
        <f>E26/C26</f>
        <v>435.96531246839305</v>
      </c>
      <c r="E26" s="248">
        <f>'StructuralColumns&amp;Beams'!F45</f>
        <v>37057.05155981341</v>
      </c>
      <c r="F26" s="249">
        <f t="shared" si="0"/>
        <v>700007.7039648753</v>
      </c>
    </row>
    <row r="27" spans="1:6" ht="15.75">
      <c r="A27" s="242">
        <v>5</v>
      </c>
      <c r="B27" s="4" t="s">
        <v>1060</v>
      </c>
      <c r="C27" s="250">
        <f>D6</f>
        <v>358</v>
      </c>
      <c r="D27" s="247">
        <v>2.8</v>
      </c>
      <c r="E27" s="248">
        <f>C27*D27</f>
        <v>1002.4</v>
      </c>
      <c r="F27" s="249">
        <f t="shared" si="0"/>
        <v>18935.336</v>
      </c>
    </row>
    <row r="28" spans="1:6" ht="18.75">
      <c r="A28" s="242">
        <v>6</v>
      </c>
      <c r="B28" s="4" t="s">
        <v>472</v>
      </c>
      <c r="C28" s="251">
        <f>Walls!E33</f>
        <v>57</v>
      </c>
      <c r="D28" s="252">
        <f>E28/C28</f>
        <v>265.3049190115439</v>
      </c>
      <c r="E28" s="253">
        <f>Walls!B33</f>
        <v>15122.380383658003</v>
      </c>
      <c r="F28" s="249">
        <f t="shared" si="0"/>
        <v>285661.7654472997</v>
      </c>
    </row>
    <row r="29" spans="1:6" ht="15.75">
      <c r="A29" s="242">
        <v>7</v>
      </c>
      <c r="B29" s="4" t="s">
        <v>29</v>
      </c>
      <c r="C29" s="251">
        <f>D6</f>
        <v>358</v>
      </c>
      <c r="D29" s="252">
        <v>0</v>
      </c>
      <c r="E29" s="248">
        <f>C29*D29</f>
        <v>0</v>
      </c>
      <c r="F29" s="249">
        <f t="shared" si="0"/>
        <v>0</v>
      </c>
    </row>
    <row r="30" spans="1:6" ht="18.75">
      <c r="A30" s="242">
        <v>7</v>
      </c>
      <c r="B30" s="4" t="s">
        <v>471</v>
      </c>
      <c r="C30" s="250">
        <f>Roof!E12</f>
        <v>406</v>
      </c>
      <c r="D30" s="247">
        <f>Roof!A6</f>
        <v>17.439236820000005</v>
      </c>
      <c r="E30" s="248">
        <f>Roof!B13</f>
        <v>7080.330148920002</v>
      </c>
      <c r="F30" s="249">
        <f t="shared" si="0"/>
        <v>133747.43651309883</v>
      </c>
    </row>
    <row r="31" spans="1:6" ht="15.75">
      <c r="A31" s="242">
        <v>7</v>
      </c>
      <c r="B31" s="4" t="s">
        <v>552</v>
      </c>
      <c r="C31" s="250">
        <f>'Roof Support'!D29</f>
        <v>322</v>
      </c>
      <c r="D31" s="254">
        <f aca="true" t="shared" si="1" ref="D31:D36">E31/C31</f>
        <v>58.40745493596273</v>
      </c>
      <c r="E31" s="255">
        <f>'Roof Support'!B29</f>
        <v>18807.20048938</v>
      </c>
      <c r="F31" s="249">
        <f t="shared" si="0"/>
        <v>355268.01724438823</v>
      </c>
    </row>
    <row r="32" spans="1:6" ht="15.75">
      <c r="A32" s="242">
        <v>8</v>
      </c>
      <c r="B32" s="4" t="s">
        <v>1186</v>
      </c>
      <c r="C32" s="250">
        <f>Doors!F27</f>
        <v>6</v>
      </c>
      <c r="D32" s="247">
        <f t="shared" si="1"/>
        <v>174</v>
      </c>
      <c r="E32" s="248">
        <f>Doors!B27</f>
        <v>1044</v>
      </c>
      <c r="F32" s="249">
        <f t="shared" si="0"/>
        <v>19721.16</v>
      </c>
    </row>
    <row r="33" spans="1:6" ht="15.75">
      <c r="A33" s="242">
        <v>8</v>
      </c>
      <c r="B33" s="4" t="s">
        <v>371</v>
      </c>
      <c r="C33" s="250">
        <f>Windows!F27</f>
        <v>12</v>
      </c>
      <c r="D33" s="247">
        <f t="shared" si="1"/>
        <v>195</v>
      </c>
      <c r="E33" s="248">
        <f>Windows!B27</f>
        <v>2340</v>
      </c>
      <c r="F33" s="249">
        <f t="shared" si="0"/>
        <v>44202.6</v>
      </c>
    </row>
    <row r="34" spans="1:6" ht="18.75">
      <c r="A34" s="242">
        <v>9</v>
      </c>
      <c r="B34" s="4" t="s">
        <v>470</v>
      </c>
      <c r="C34" s="251">
        <f>'Wall Finishes'!E45</f>
        <v>78</v>
      </c>
      <c r="D34" s="247">
        <f t="shared" si="1"/>
        <v>44.74359431025642</v>
      </c>
      <c r="E34" s="248">
        <f>'Wall Finishes'!B45</f>
        <v>3490.0003562000006</v>
      </c>
      <c r="F34" s="249">
        <f t="shared" si="0"/>
        <v>65926.10672861802</v>
      </c>
    </row>
    <row r="35" spans="1:6" ht="18.75">
      <c r="A35" s="242">
        <v>9</v>
      </c>
      <c r="B35" s="4" t="s">
        <v>165</v>
      </c>
      <c r="C35" s="251">
        <f>'Floor-Finishes'!E24</f>
        <v>9</v>
      </c>
      <c r="D35" s="247">
        <f t="shared" si="1"/>
        <v>2669.92562722</v>
      </c>
      <c r="E35" s="248">
        <f>'Floor-Finishes'!B24</f>
        <v>24029.33064498</v>
      </c>
      <c r="F35" s="249">
        <f t="shared" si="0"/>
        <v>453914.0558836722</v>
      </c>
    </row>
    <row r="36" spans="1:6" ht="18.75">
      <c r="A36" s="242">
        <v>9</v>
      </c>
      <c r="B36" s="4" t="s">
        <v>469</v>
      </c>
      <c r="C36" s="251">
        <f>'Ceilings-'!F6</f>
        <v>358</v>
      </c>
      <c r="D36" s="247">
        <f t="shared" si="1"/>
        <v>20.022827460000002</v>
      </c>
      <c r="E36" s="248">
        <f>'Ceilings-'!B36</f>
        <v>7168.172230680001</v>
      </c>
      <c r="F36" s="249">
        <f t="shared" si="0"/>
        <v>135406.77343754523</v>
      </c>
    </row>
    <row r="37" spans="1:6" ht="15.75">
      <c r="A37" s="242">
        <v>10</v>
      </c>
      <c r="B37" s="4" t="s">
        <v>1061</v>
      </c>
      <c r="C37" s="250">
        <v>0</v>
      </c>
      <c r="D37" s="247">
        <v>0</v>
      </c>
      <c r="E37" s="248">
        <f>SpecEquip!$C$40</f>
        <v>0</v>
      </c>
      <c r="F37" s="249">
        <f t="shared" si="0"/>
        <v>0</v>
      </c>
    </row>
    <row r="38" spans="1:6" ht="15.75">
      <c r="A38" s="242">
        <v>11</v>
      </c>
      <c r="B38" s="4" t="s">
        <v>1308</v>
      </c>
      <c r="C38" s="250">
        <v>0</v>
      </c>
      <c r="D38" s="247">
        <v>0</v>
      </c>
      <c r="E38" s="248">
        <f>'Casework-'!$A$26</f>
        <v>0</v>
      </c>
      <c r="F38" s="249">
        <f t="shared" si="0"/>
        <v>0</v>
      </c>
    </row>
    <row r="39" spans="1:6" ht="15.75">
      <c r="A39" s="242">
        <v>12</v>
      </c>
      <c r="B39" s="4" t="s">
        <v>1421</v>
      </c>
      <c r="C39" s="250">
        <v>0</v>
      </c>
      <c r="D39" s="247">
        <v>0</v>
      </c>
      <c r="E39" s="248">
        <f>Furnishings!B6</f>
        <v>0</v>
      </c>
      <c r="F39" s="249">
        <f t="shared" si="0"/>
        <v>0</v>
      </c>
    </row>
    <row r="40" spans="1:6" ht="15.75">
      <c r="A40" s="242">
        <v>12</v>
      </c>
      <c r="B40" s="4" t="s">
        <v>1150</v>
      </c>
      <c r="C40" s="251">
        <v>0</v>
      </c>
      <c r="D40" s="247">
        <f>+'Casework-'!A26*5</f>
        <v>0</v>
      </c>
      <c r="E40" s="248">
        <f>D40*C40</f>
        <v>0</v>
      </c>
      <c r="F40" s="249">
        <f t="shared" si="0"/>
        <v>0</v>
      </c>
    </row>
    <row r="41" spans="1:6" ht="15.75">
      <c r="A41" s="242">
        <v>13</v>
      </c>
      <c r="B41" s="4" t="s">
        <v>1457</v>
      </c>
      <c r="C41" s="251">
        <v>0</v>
      </c>
      <c r="D41" s="247">
        <v>0</v>
      </c>
      <c r="E41" s="248">
        <v>0</v>
      </c>
      <c r="F41" s="249">
        <f t="shared" si="0"/>
        <v>0</v>
      </c>
    </row>
    <row r="42" spans="1:6" ht="15.75">
      <c r="A42" s="242">
        <v>14</v>
      </c>
      <c r="B42" s="4" t="s">
        <v>822</v>
      </c>
      <c r="C42" s="251">
        <f>D6</f>
        <v>358</v>
      </c>
      <c r="D42" s="247">
        <v>4.25</v>
      </c>
      <c r="E42" s="248">
        <f>C42*D42</f>
        <v>1521.5</v>
      </c>
      <c r="F42" s="249">
        <f t="shared" si="0"/>
        <v>28741.135000000002</v>
      </c>
    </row>
    <row r="43" spans="1:6" ht="15.75">
      <c r="A43" s="242">
        <f>1+A45</f>
        <v>16</v>
      </c>
      <c r="B43" s="4" t="s">
        <v>1102</v>
      </c>
      <c r="C43" s="250">
        <f>SUM(LightingFixtures!F6:F25)</f>
        <v>44</v>
      </c>
      <c r="D43" s="247">
        <f>E43/C43</f>
        <v>104.5</v>
      </c>
      <c r="E43" s="248">
        <f>LightingFixtures!$B$44</f>
        <v>4598</v>
      </c>
      <c r="F43" s="249">
        <f t="shared" si="0"/>
        <v>86856.22</v>
      </c>
    </row>
    <row r="44" spans="1:6" ht="15.75">
      <c r="A44" s="242">
        <v>15</v>
      </c>
      <c r="B44" s="4" t="s">
        <v>1787</v>
      </c>
      <c r="C44" s="250">
        <v>358</v>
      </c>
      <c r="D44" s="247">
        <f>59.75</f>
        <v>59.75</v>
      </c>
      <c r="E44" s="248">
        <f>D44*C44</f>
        <v>21390.5</v>
      </c>
      <c r="F44" s="249">
        <f t="shared" si="0"/>
        <v>404066.545</v>
      </c>
    </row>
    <row r="45" spans="1:6" ht="15.75">
      <c r="A45" s="242">
        <v>15</v>
      </c>
      <c r="B45" s="4" t="s">
        <v>879</v>
      </c>
      <c r="C45" s="251">
        <f>PlumbingFixtures!E34</f>
        <v>3</v>
      </c>
      <c r="D45" s="247">
        <f>E45/C45</f>
        <v>2478.3333333333335</v>
      </c>
      <c r="E45" s="248">
        <f>PlumbingFixtures!B34</f>
        <v>7435</v>
      </c>
      <c r="F45" s="249">
        <f t="shared" si="0"/>
        <v>140447.15</v>
      </c>
    </row>
    <row r="46" spans="1:6" ht="15.75">
      <c r="A46" s="242">
        <v>15</v>
      </c>
      <c r="B46" s="4" t="s">
        <v>1063</v>
      </c>
      <c r="C46" s="250">
        <f>D6</f>
        <v>358</v>
      </c>
      <c r="D46" s="247">
        <v>0</v>
      </c>
      <c r="E46" s="248">
        <f>D46*C46</f>
        <v>0</v>
      </c>
      <c r="F46" s="249">
        <f t="shared" si="0"/>
        <v>0</v>
      </c>
    </row>
    <row r="47" spans="1:6" ht="15.75">
      <c r="A47" s="242">
        <v>15</v>
      </c>
      <c r="B47" s="4" t="s">
        <v>1062</v>
      </c>
      <c r="C47" s="250">
        <f>D6</f>
        <v>358</v>
      </c>
      <c r="D47" s="247">
        <v>0</v>
      </c>
      <c r="E47" s="248">
        <f>D47*C47</f>
        <v>0</v>
      </c>
      <c r="F47" s="249">
        <f t="shared" si="0"/>
        <v>0</v>
      </c>
    </row>
    <row r="48" spans="1:6" ht="15.75">
      <c r="A48" s="243">
        <v>15</v>
      </c>
      <c r="B48" s="244" t="s">
        <v>1205</v>
      </c>
      <c r="C48" s="250">
        <v>0</v>
      </c>
      <c r="D48" s="252">
        <v>0</v>
      </c>
      <c r="E48" s="248">
        <f>D48*C48</f>
        <v>0</v>
      </c>
      <c r="F48" s="249">
        <f t="shared" si="0"/>
        <v>0</v>
      </c>
    </row>
    <row r="49" spans="1:6" ht="15.75">
      <c r="A49" s="242">
        <v>16</v>
      </c>
      <c r="B49" s="4" t="s">
        <v>1247</v>
      </c>
      <c r="C49" s="250">
        <f>D6</f>
        <v>358</v>
      </c>
      <c r="D49" s="247">
        <v>64.05</v>
      </c>
      <c r="E49" s="248">
        <f>D49*C49</f>
        <v>22929.899999999998</v>
      </c>
      <c r="F49" s="249">
        <f t="shared" si="0"/>
        <v>433145.811</v>
      </c>
    </row>
    <row r="50" spans="1:6" ht="15.75">
      <c r="A50" s="242">
        <v>17</v>
      </c>
      <c r="B50" s="4" t="s">
        <v>1108</v>
      </c>
      <c r="C50" s="250">
        <f>SUM(E22:E49)</f>
        <v>204246.48755077182</v>
      </c>
      <c r="D50" s="256">
        <v>0</v>
      </c>
      <c r="E50" s="248">
        <f>C50*D50</f>
        <v>0</v>
      </c>
      <c r="F50" s="249">
        <f t="shared" si="0"/>
        <v>0</v>
      </c>
    </row>
    <row r="51" spans="1:6" ht="15.75">
      <c r="A51" s="242"/>
      <c r="B51" s="4"/>
      <c r="C51" s="257"/>
      <c r="D51" s="256"/>
      <c r="E51" s="248"/>
      <c r="F51" s="258"/>
    </row>
    <row r="52" spans="1:6" s="8" customFormat="1" ht="20.25">
      <c r="A52" s="7"/>
      <c r="B52" s="245" t="s">
        <v>1066</v>
      </c>
      <c r="C52" s="259"/>
      <c r="D52" s="259"/>
      <c r="E52" s="260">
        <f>SUM(E22:E50)</f>
        <v>204246.48755077182</v>
      </c>
      <c r="F52" s="261">
        <f>SUM(F22:F50)</f>
        <v>3858216.1498340787</v>
      </c>
    </row>
    <row r="54" ht="12.75">
      <c r="B54" t="s">
        <v>1789</v>
      </c>
    </row>
  </sheetData>
  <sheetProtection/>
  <conditionalFormatting sqref="A2:D6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B4:G24"/>
  <sheetViews>
    <sheetView zoomScale="80" zoomScaleNormal="80" zoomScalePageLayoutView="0" workbookViewId="0" topLeftCell="A1">
      <selection activeCell="K17" sqref="K17"/>
    </sheetView>
  </sheetViews>
  <sheetFormatPr defaultColWidth="9.140625" defaultRowHeight="12.75"/>
  <cols>
    <col min="1" max="1" width="10.57421875" style="0" customWidth="1"/>
    <col min="2" max="2" width="29.8515625" style="0" customWidth="1"/>
    <col min="3" max="3" width="21.8515625" style="0" customWidth="1"/>
    <col min="4" max="4" width="12.57421875" style="0" customWidth="1"/>
    <col min="5" max="5" width="15.00390625" style="0" customWidth="1"/>
    <col min="6" max="6" width="19.8515625" style="0" customWidth="1"/>
    <col min="7" max="7" width="17.8515625" style="0" customWidth="1"/>
  </cols>
  <sheetData>
    <row r="3" ht="13.5" thickBot="1"/>
    <row r="4" spans="2:7" ht="12.75">
      <c r="B4" s="105" t="s">
        <v>489</v>
      </c>
      <c r="C4" s="117">
        <v>0</v>
      </c>
      <c r="D4" s="117">
        <v>0</v>
      </c>
      <c r="E4" s="117">
        <v>0</v>
      </c>
      <c r="F4" s="117">
        <v>0</v>
      </c>
      <c r="G4" s="118">
        <v>0</v>
      </c>
    </row>
    <row r="5" spans="2:7" ht="12.75">
      <c r="B5" s="119" t="s">
        <v>490</v>
      </c>
      <c r="C5" s="120" t="s">
        <v>491</v>
      </c>
      <c r="D5" s="120" t="s">
        <v>492</v>
      </c>
      <c r="E5" s="135" t="s">
        <v>493</v>
      </c>
      <c r="F5" s="135" t="s">
        <v>479</v>
      </c>
      <c r="G5" s="121" t="s">
        <v>481</v>
      </c>
    </row>
    <row r="6" spans="2:7" ht="12.75">
      <c r="B6" s="119">
        <v>0</v>
      </c>
      <c r="C6" s="120">
        <v>0</v>
      </c>
      <c r="D6" s="120">
        <v>0</v>
      </c>
      <c r="E6" s="120">
        <v>0</v>
      </c>
      <c r="F6" s="120">
        <v>0</v>
      </c>
      <c r="G6" s="121">
        <v>0</v>
      </c>
    </row>
    <row r="7" spans="2:7" ht="12.75">
      <c r="B7" s="119">
        <v>0</v>
      </c>
      <c r="C7" s="120">
        <v>0</v>
      </c>
      <c r="D7" s="120">
        <v>0</v>
      </c>
      <c r="E7" s="122">
        <v>0</v>
      </c>
      <c r="F7" s="122">
        <v>0</v>
      </c>
      <c r="G7" s="121">
        <v>0</v>
      </c>
    </row>
    <row r="8" spans="2:7" ht="12.75">
      <c r="B8" s="119" t="s">
        <v>494</v>
      </c>
      <c r="C8" s="120" t="s">
        <v>495</v>
      </c>
      <c r="D8" s="120" t="s">
        <v>130</v>
      </c>
      <c r="E8" s="122">
        <v>46</v>
      </c>
      <c r="F8" s="122">
        <v>31.35</v>
      </c>
      <c r="G8" s="121">
        <v>0</v>
      </c>
    </row>
    <row r="9" spans="2:7" ht="12.75">
      <c r="B9" s="119" t="s">
        <v>494</v>
      </c>
      <c r="C9" s="120" t="s">
        <v>495</v>
      </c>
      <c r="D9" s="120" t="s">
        <v>130</v>
      </c>
      <c r="E9" s="122">
        <v>46</v>
      </c>
      <c r="F9" s="122">
        <v>28.65</v>
      </c>
      <c r="G9" s="121">
        <v>0</v>
      </c>
    </row>
    <row r="10" spans="2:7" ht="12.75">
      <c r="B10" s="119" t="s">
        <v>494</v>
      </c>
      <c r="C10" s="120" t="s">
        <v>495</v>
      </c>
      <c r="D10" s="120" t="s">
        <v>130</v>
      </c>
      <c r="E10" s="122">
        <v>51</v>
      </c>
      <c r="F10" s="122">
        <v>30.8</v>
      </c>
      <c r="G10" s="121">
        <v>0</v>
      </c>
    </row>
    <row r="11" spans="2:7" ht="12.75">
      <c r="B11" s="119" t="s">
        <v>494</v>
      </c>
      <c r="C11" s="120" t="s">
        <v>495</v>
      </c>
      <c r="D11" s="120" t="s">
        <v>130</v>
      </c>
      <c r="E11" s="122">
        <v>27</v>
      </c>
      <c r="F11" s="122">
        <v>21.3</v>
      </c>
      <c r="G11" s="121">
        <v>0</v>
      </c>
    </row>
    <row r="12" spans="2:7" ht="12.75">
      <c r="B12" s="119" t="s">
        <v>494</v>
      </c>
      <c r="C12" s="120" t="s">
        <v>495</v>
      </c>
      <c r="D12" s="120" t="s">
        <v>130</v>
      </c>
      <c r="E12" s="122">
        <v>27</v>
      </c>
      <c r="F12" s="122">
        <v>21.3</v>
      </c>
      <c r="G12" s="121">
        <v>0</v>
      </c>
    </row>
    <row r="13" spans="2:7" ht="12.75">
      <c r="B13" s="119" t="s">
        <v>494</v>
      </c>
      <c r="C13" s="120" t="s">
        <v>495</v>
      </c>
      <c r="D13" s="120" t="s">
        <v>130</v>
      </c>
      <c r="E13" s="122">
        <v>17</v>
      </c>
      <c r="F13" s="122">
        <v>24.6</v>
      </c>
      <c r="G13" s="121">
        <v>0</v>
      </c>
    </row>
    <row r="14" spans="2:7" ht="12.75">
      <c r="B14" s="119" t="s">
        <v>494</v>
      </c>
      <c r="C14" s="120" t="s">
        <v>495</v>
      </c>
      <c r="D14" s="120" t="s">
        <v>130</v>
      </c>
      <c r="E14" s="122">
        <v>8</v>
      </c>
      <c r="F14" s="122">
        <v>15.6</v>
      </c>
      <c r="G14" s="121">
        <v>0</v>
      </c>
    </row>
    <row r="15" spans="2:7" ht="12.75">
      <c r="B15" s="119" t="s">
        <v>494</v>
      </c>
      <c r="C15" s="120" t="s">
        <v>495</v>
      </c>
      <c r="D15" s="120" t="s">
        <v>130</v>
      </c>
      <c r="E15" s="122">
        <v>54</v>
      </c>
      <c r="F15" s="122">
        <v>29.811</v>
      </c>
      <c r="G15" s="121">
        <v>0</v>
      </c>
    </row>
    <row r="16" spans="2:7" ht="12.75">
      <c r="B16" s="119" t="s">
        <v>494</v>
      </c>
      <c r="C16" s="120" t="s">
        <v>495</v>
      </c>
      <c r="D16" s="120" t="s">
        <v>130</v>
      </c>
      <c r="E16" s="122">
        <v>82</v>
      </c>
      <c r="F16" s="122">
        <v>41.19</v>
      </c>
      <c r="G16" s="121">
        <v>0</v>
      </c>
    </row>
    <row r="17" spans="2:7" ht="12.75">
      <c r="B17" s="119">
        <v>0</v>
      </c>
      <c r="C17" s="120">
        <v>0</v>
      </c>
      <c r="D17" s="120">
        <v>0</v>
      </c>
      <c r="E17" s="122">
        <v>0</v>
      </c>
      <c r="F17" s="122">
        <v>0</v>
      </c>
      <c r="G17" s="121">
        <v>0</v>
      </c>
    </row>
    <row r="18" spans="2:7" ht="12.75">
      <c r="B18" s="119">
        <v>0</v>
      </c>
      <c r="C18" s="120">
        <v>0</v>
      </c>
      <c r="D18" s="120">
        <v>0</v>
      </c>
      <c r="E18" s="122">
        <v>0</v>
      </c>
      <c r="F18" s="122">
        <v>0</v>
      </c>
      <c r="G18" s="121">
        <v>0</v>
      </c>
    </row>
    <row r="19" spans="2:7" ht="12.75">
      <c r="B19" s="119">
        <v>0</v>
      </c>
      <c r="C19" s="120">
        <v>0</v>
      </c>
      <c r="D19" s="120">
        <v>0</v>
      </c>
      <c r="E19" s="120">
        <v>0</v>
      </c>
      <c r="F19" s="120">
        <v>0</v>
      </c>
      <c r="G19" s="121">
        <v>0</v>
      </c>
    </row>
    <row r="20" spans="2:7" ht="12.75">
      <c r="B20" s="119">
        <v>0</v>
      </c>
      <c r="C20" s="120">
        <v>0</v>
      </c>
      <c r="D20" s="120">
        <v>0</v>
      </c>
      <c r="E20" s="120">
        <v>0</v>
      </c>
      <c r="F20" s="120">
        <v>0</v>
      </c>
      <c r="G20" s="121">
        <v>0</v>
      </c>
    </row>
    <row r="21" spans="2:7" ht="12.75">
      <c r="B21" s="119">
        <v>0</v>
      </c>
      <c r="C21" s="120">
        <v>0</v>
      </c>
      <c r="D21" s="120">
        <v>0</v>
      </c>
      <c r="E21" s="120">
        <v>0</v>
      </c>
      <c r="F21" s="120">
        <v>0</v>
      </c>
      <c r="G21" s="121">
        <v>0</v>
      </c>
    </row>
    <row r="22" spans="2:7" ht="13.5" thickBot="1">
      <c r="B22" s="123">
        <v>0</v>
      </c>
      <c r="C22" s="124">
        <v>0</v>
      </c>
      <c r="D22" s="124">
        <v>0</v>
      </c>
      <c r="E22" s="124">
        <v>0</v>
      </c>
      <c r="F22" s="124">
        <v>0</v>
      </c>
      <c r="G22" s="125">
        <v>0</v>
      </c>
    </row>
    <row r="24" spans="4:5" ht="14.25">
      <c r="D24" s="113" t="s">
        <v>461</v>
      </c>
      <c r="E24" s="114">
        <f>SUM(E6:E23)</f>
        <v>358</v>
      </c>
    </row>
  </sheetData>
  <sheetProtection/>
  <conditionalFormatting sqref="B4:G22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6"/>
  <sheetViews>
    <sheetView zoomScale="85" zoomScaleNormal="85" zoomScalePageLayoutView="0" workbookViewId="0" topLeftCell="A1">
      <selection activeCell="Q14" sqref="Q14"/>
    </sheetView>
  </sheetViews>
  <sheetFormatPr defaultColWidth="9.140625" defaultRowHeight="12.75"/>
  <cols>
    <col min="1" max="1" width="9.28125" style="0" bestFit="1" customWidth="1"/>
    <col min="2" max="2" width="9.57421875" style="15" customWidth="1"/>
    <col min="3" max="3" width="11.7109375" style="23" customWidth="1"/>
    <col min="4" max="4" width="13.00390625" style="57" customWidth="1"/>
    <col min="5" max="5" width="16.140625" style="0" customWidth="1"/>
    <col min="6" max="6" width="13.7109375" style="0" customWidth="1"/>
    <col min="7" max="7" width="8.421875" style="0" customWidth="1"/>
    <col min="8" max="8" width="10.00390625" style="0" customWidth="1"/>
    <col min="9" max="9" width="13.8515625" style="0" customWidth="1"/>
    <col min="10" max="10" width="14.8515625" style="0" customWidth="1"/>
    <col min="11" max="11" width="14.140625" style="0" customWidth="1"/>
    <col min="12" max="12" width="11.421875" style="0" customWidth="1"/>
    <col min="13" max="13" width="19.421875" style="0" bestFit="1" customWidth="1"/>
    <col min="14" max="14" width="10.140625" style="0" customWidth="1"/>
  </cols>
  <sheetData>
    <row r="1" spans="1:12" ht="13.5" customHeight="1">
      <c r="A1" s="9" t="s">
        <v>1114</v>
      </c>
      <c r="B1" s="11"/>
      <c r="C1" s="24" t="s">
        <v>1113</v>
      </c>
      <c r="D1" s="56"/>
      <c r="E1" s="1"/>
      <c r="F1" s="1"/>
      <c r="G1" s="1"/>
      <c r="H1" s="1"/>
      <c r="I1" s="1"/>
      <c r="J1" s="1"/>
      <c r="K1" s="1"/>
      <c r="L1" s="1"/>
    </row>
    <row r="2" spans="1:4" ht="13.5" customHeight="1" thickBot="1">
      <c r="A2" t="s">
        <v>1622</v>
      </c>
      <c r="B2" s="15" t="s">
        <v>1111</v>
      </c>
      <c r="C2" s="23" t="s">
        <v>1622</v>
      </c>
      <c r="D2" s="74" t="s">
        <v>1112</v>
      </c>
    </row>
    <row r="3" spans="5:14" ht="13.5" customHeight="1">
      <c r="E3" s="105" t="s">
        <v>496</v>
      </c>
      <c r="F3" s="117">
        <v>0</v>
      </c>
      <c r="G3" s="117">
        <v>0</v>
      </c>
      <c r="H3" s="117">
        <v>0</v>
      </c>
      <c r="I3" s="117">
        <v>0</v>
      </c>
      <c r="J3" s="117">
        <v>0</v>
      </c>
      <c r="K3" s="117">
        <v>0</v>
      </c>
      <c r="L3" s="117">
        <v>0</v>
      </c>
      <c r="M3" s="117">
        <v>0</v>
      </c>
      <c r="N3" s="118">
        <v>0</v>
      </c>
    </row>
    <row r="4" spans="5:14" ht="13.5" customHeight="1">
      <c r="E4" s="119" t="s">
        <v>475</v>
      </c>
      <c r="F4" s="120" t="s">
        <v>490</v>
      </c>
      <c r="G4" s="120" t="s">
        <v>1114</v>
      </c>
      <c r="H4" s="120" t="s">
        <v>1113</v>
      </c>
      <c r="I4" s="120" t="s">
        <v>500</v>
      </c>
      <c r="J4" s="120" t="s">
        <v>499</v>
      </c>
      <c r="K4" s="120" t="s">
        <v>498</v>
      </c>
      <c r="L4" s="120" t="s">
        <v>480</v>
      </c>
      <c r="M4" s="120" t="s">
        <v>497</v>
      </c>
      <c r="N4" s="121" t="s">
        <v>481</v>
      </c>
    </row>
    <row r="5" spans="5:14" ht="13.5" customHeight="1">
      <c r="E5" s="119">
        <v>0</v>
      </c>
      <c r="F5" s="120">
        <v>0</v>
      </c>
      <c r="G5" s="120">
        <v>0</v>
      </c>
      <c r="H5" s="120">
        <v>0</v>
      </c>
      <c r="I5" s="120">
        <v>0</v>
      </c>
      <c r="J5" s="120">
        <v>0</v>
      </c>
      <c r="K5" s="120">
        <v>0</v>
      </c>
      <c r="L5" s="120">
        <v>0</v>
      </c>
      <c r="M5" s="120">
        <v>0</v>
      </c>
      <c r="N5" s="121">
        <v>0</v>
      </c>
    </row>
    <row r="6" spans="1:14" ht="13.5" customHeight="1">
      <c r="A6" s="81">
        <v>3.3</v>
      </c>
      <c r="B6" s="77">
        <f>G6*A6</f>
        <v>0</v>
      </c>
      <c r="C6" s="81">
        <v>2.6</v>
      </c>
      <c r="D6" s="76">
        <f>H6*C6</f>
        <v>0</v>
      </c>
      <c r="E6" s="119">
        <v>0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1">
        <v>0</v>
      </c>
    </row>
    <row r="7" spans="1:14" ht="13.5" customHeight="1">
      <c r="A7" s="81">
        <v>3.3</v>
      </c>
      <c r="B7" s="77">
        <f>G7*A7</f>
        <v>0</v>
      </c>
      <c r="C7" s="81">
        <v>2.6</v>
      </c>
      <c r="D7" s="76">
        <f>H7*C7</f>
        <v>0</v>
      </c>
      <c r="E7" s="119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1">
        <v>0</v>
      </c>
    </row>
    <row r="8" spans="1:14" ht="13.5" customHeight="1">
      <c r="A8" s="81">
        <v>3.3</v>
      </c>
      <c r="B8" s="77">
        <f>G8*A8</f>
        <v>0</v>
      </c>
      <c r="C8" s="81">
        <v>2.6</v>
      </c>
      <c r="D8" s="76">
        <f>H8*C8</f>
        <v>0</v>
      </c>
      <c r="E8" s="119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1">
        <v>0</v>
      </c>
    </row>
    <row r="9" spans="1:14" ht="13.5" customHeight="1">
      <c r="A9" s="81">
        <v>3.3</v>
      </c>
      <c r="B9" s="77">
        <f>G9*A9</f>
        <v>0</v>
      </c>
      <c r="C9" s="81">
        <v>2.6</v>
      </c>
      <c r="D9" s="76">
        <f>H9*C9</f>
        <v>0</v>
      </c>
      <c r="E9" s="119"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  <c r="L9" s="120">
        <v>0</v>
      </c>
      <c r="M9" s="120">
        <v>0</v>
      </c>
      <c r="N9" s="121">
        <v>0</v>
      </c>
    </row>
    <row r="10" spans="2:14" ht="13.5" customHeight="1">
      <c r="B10" s="77"/>
      <c r="D10" s="76"/>
      <c r="E10" s="119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1">
        <v>0</v>
      </c>
    </row>
    <row r="11" spans="2:14" ht="13.5" customHeight="1">
      <c r="B11" s="77"/>
      <c r="D11" s="76"/>
      <c r="E11" s="119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</row>
    <row r="12" spans="2:14" ht="13.5" customHeight="1">
      <c r="B12" s="77"/>
      <c r="D12" s="76"/>
      <c r="E12" s="119">
        <v>0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1">
        <v>0</v>
      </c>
    </row>
    <row r="13" spans="2:14" ht="13.5" customHeight="1">
      <c r="B13" s="77"/>
      <c r="D13" s="76"/>
      <c r="E13" s="119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1">
        <v>0</v>
      </c>
    </row>
    <row r="14" spans="2:14" ht="13.5" customHeight="1">
      <c r="B14" s="77"/>
      <c r="D14" s="76"/>
      <c r="E14" s="119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1">
        <v>0</v>
      </c>
    </row>
    <row r="15" spans="2:14" ht="13.5" customHeight="1">
      <c r="B15" s="77"/>
      <c r="D15" s="76"/>
      <c r="E15" s="119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1">
        <v>0</v>
      </c>
    </row>
    <row r="16" spans="2:14" ht="13.5" customHeight="1">
      <c r="B16" s="77"/>
      <c r="D16" s="76"/>
      <c r="E16" s="119">
        <v>0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1">
        <v>0</v>
      </c>
    </row>
    <row r="17" spans="2:14" ht="13.5" customHeight="1" thickBot="1">
      <c r="B17" s="77"/>
      <c r="D17" s="76"/>
      <c r="E17" s="123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5">
        <v>0</v>
      </c>
    </row>
    <row r="18" spans="2:13" ht="12.75">
      <c r="B18" s="77"/>
      <c r="D18" s="76"/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2.75">
      <c r="B19" s="77"/>
      <c r="D19" s="76"/>
      <c r="E19" s="10"/>
      <c r="F19" s="10"/>
      <c r="G19" s="10"/>
      <c r="H19" s="10"/>
      <c r="I19" s="10"/>
      <c r="J19" s="10"/>
      <c r="K19" s="10"/>
      <c r="L19" s="10"/>
      <c r="M19" s="10"/>
    </row>
    <row r="20" spans="2:8" ht="12.75">
      <c r="B20" s="77"/>
      <c r="D20" s="76"/>
      <c r="F20" s="82"/>
      <c r="G20" s="82"/>
      <c r="H20" s="110"/>
    </row>
    <row r="21" spans="2:8" ht="12.75">
      <c r="B21" s="77"/>
      <c r="D21" s="76"/>
      <c r="F21" s="82"/>
      <c r="G21" s="82"/>
      <c r="H21" s="110"/>
    </row>
    <row r="22" spans="2:4" ht="12.75">
      <c r="B22" s="77"/>
      <c r="D22" s="76"/>
    </row>
    <row r="23" spans="1:4" ht="12.75">
      <c r="A23" t="s">
        <v>1329</v>
      </c>
      <c r="B23" s="77">
        <f>SUM(B6:B22)</f>
        <v>0</v>
      </c>
      <c r="D23" s="76">
        <f>SUM(D6:D22)</f>
        <v>0</v>
      </c>
    </row>
    <row r="24" spans="1:10" ht="13.5" thickBot="1">
      <c r="A24" t="s">
        <v>1117</v>
      </c>
      <c r="B24" s="75"/>
      <c r="C24" s="23">
        <v>4.12</v>
      </c>
      <c r="D24" s="76">
        <f>I25*C24</f>
        <v>0</v>
      </c>
      <c r="H24" s="82" t="s">
        <v>1116</v>
      </c>
      <c r="I24" s="82">
        <f>SUM(I5:I23)/2</f>
        <v>0</v>
      </c>
      <c r="J24" t="s">
        <v>1053</v>
      </c>
    </row>
    <row r="25" spans="1:9" ht="13.5" thickBot="1">
      <c r="A25" s="78" t="s">
        <v>1115</v>
      </c>
      <c r="B25" s="79"/>
      <c r="C25" s="80">
        <f>D23+B23+D24</f>
        <v>0</v>
      </c>
      <c r="H25" t="s">
        <v>965</v>
      </c>
      <c r="I25">
        <f>ABS(I24)</f>
        <v>0</v>
      </c>
    </row>
    <row r="26" ht="12.75">
      <c r="B26" s="75"/>
    </row>
  </sheetData>
  <sheetProtection/>
  <conditionalFormatting sqref="E3:M19 N3:N17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D49"/>
  <sheetViews>
    <sheetView zoomScale="85" zoomScaleNormal="85" zoomScalePageLayoutView="0" workbookViewId="0" topLeftCell="A1">
      <selection activeCell="M14" sqref="M14"/>
    </sheetView>
  </sheetViews>
  <sheetFormatPr defaultColWidth="9.140625" defaultRowHeight="12.75"/>
  <cols>
    <col min="1" max="1" width="9.28125" style="0" bestFit="1" customWidth="1"/>
    <col min="2" max="2" width="14.28125" style="19" bestFit="1" customWidth="1"/>
    <col min="3" max="3" width="25.8515625" style="0" customWidth="1"/>
    <col min="4" max="4" width="32.00390625" style="0" hidden="1" customWidth="1"/>
    <col min="5" max="5" width="5.8515625" style="0" bestFit="1" customWidth="1"/>
    <col min="6" max="6" width="12.7109375" style="0" bestFit="1" customWidth="1"/>
    <col min="7" max="7" width="9.421875" style="0" bestFit="1" customWidth="1"/>
    <col min="8" max="8" width="11.57421875" style="0" bestFit="1" customWidth="1"/>
    <col min="9" max="9" width="10.28125" style="0" bestFit="1" customWidth="1"/>
    <col min="10" max="10" width="10.00390625" style="0" customWidth="1"/>
    <col min="12" max="12" width="12.57421875" style="0" bestFit="1" customWidth="1"/>
  </cols>
  <sheetData>
    <row r="1" spans="1:11" ht="12.75">
      <c r="A1" s="1"/>
      <c r="B1" s="18"/>
      <c r="C1" s="1"/>
      <c r="D1" s="1"/>
      <c r="E1" s="1"/>
      <c r="F1" s="1"/>
      <c r="G1" s="1"/>
      <c r="H1" s="1"/>
      <c r="I1" s="1"/>
      <c r="J1" s="1"/>
      <c r="K1" s="1"/>
    </row>
    <row r="2" spans="1:11" ht="13.5" thickBot="1">
      <c r="A2" s="1"/>
      <c r="B2" s="18"/>
      <c r="C2" s="1"/>
      <c r="F2" s="1"/>
      <c r="G2" s="1"/>
      <c r="H2" s="1"/>
      <c r="I2" s="1"/>
      <c r="J2" s="1"/>
      <c r="K2" s="1"/>
    </row>
    <row r="3" spans="1:14" ht="15">
      <c r="A3" s="1"/>
      <c r="B3" s="18"/>
      <c r="C3" s="137" t="s">
        <v>501</v>
      </c>
      <c r="D3" s="117" t="e">
        <f>'[1]qs-Wall Quantities by Assembly'!B1</f>
        <v>#REF!</v>
      </c>
      <c r="E3" s="117">
        <v>0</v>
      </c>
      <c r="F3" s="126">
        <v>0</v>
      </c>
      <c r="G3" s="126">
        <v>0</v>
      </c>
      <c r="H3" s="126">
        <v>0</v>
      </c>
      <c r="I3" s="162">
        <v>0</v>
      </c>
      <c r="J3" s="163">
        <v>0</v>
      </c>
      <c r="K3" s="1"/>
      <c r="L3" s="172"/>
      <c r="M3" s="172"/>
      <c r="N3" s="172"/>
    </row>
    <row r="4" spans="1:14" ht="15">
      <c r="A4" s="141" t="s">
        <v>482</v>
      </c>
      <c r="B4" s="18"/>
      <c r="C4" s="138" t="s">
        <v>475</v>
      </c>
      <c r="D4" s="120" t="str">
        <f>'[1]qs-Wall Quantities by Assembly'!B2</f>
        <v>Assembly Description</v>
      </c>
      <c r="E4" s="135" t="s">
        <v>488</v>
      </c>
      <c r="F4" s="134" t="s">
        <v>487</v>
      </c>
      <c r="G4" s="134" t="s">
        <v>466</v>
      </c>
      <c r="H4" s="134" t="s">
        <v>484</v>
      </c>
      <c r="I4" s="145" t="s">
        <v>480</v>
      </c>
      <c r="J4" s="164" t="s">
        <v>481</v>
      </c>
      <c r="K4" s="1"/>
      <c r="L4" s="172"/>
      <c r="M4" s="172"/>
      <c r="N4" s="172"/>
    </row>
    <row r="5" spans="1:30" ht="12.75">
      <c r="A5" s="9" t="s">
        <v>1622</v>
      </c>
      <c r="B5" s="20" t="s">
        <v>1791</v>
      </c>
      <c r="C5" s="166">
        <v>0</v>
      </c>
      <c r="D5" s="120" t="e">
        <f>'[1]qs-Wall Quantities by Assembly'!B4</f>
        <v>#REF!</v>
      </c>
      <c r="E5" s="151">
        <v>2</v>
      </c>
      <c r="F5" s="134" t="s">
        <v>486</v>
      </c>
      <c r="G5" s="151">
        <v>2</v>
      </c>
      <c r="H5" s="180">
        <v>900</v>
      </c>
      <c r="I5" s="165">
        <v>0</v>
      </c>
      <c r="J5" s="167">
        <v>0</v>
      </c>
      <c r="K5" s="1"/>
      <c r="L5" s="173"/>
      <c r="M5" s="147"/>
      <c r="N5" s="147"/>
      <c r="Y5" s="10"/>
      <c r="Z5" s="147"/>
      <c r="AA5" s="147"/>
      <c r="AB5" s="147"/>
      <c r="AC5" s="10"/>
      <c r="AD5" s="10"/>
    </row>
    <row r="6" spans="1:30" ht="12.75">
      <c r="A6" s="26">
        <f>UnitPrices!D187</f>
        <v>56.30074603000001</v>
      </c>
      <c r="B6" s="19">
        <f>A6*E6*G6</f>
        <v>112.60149206000003</v>
      </c>
      <c r="C6" s="166">
        <v>0</v>
      </c>
      <c r="D6" s="120" t="str">
        <f>'[1]qs-Wall Quantities by Assembly'!B5</f>
        <v>Curtain Walls</v>
      </c>
      <c r="E6" s="151">
        <v>1</v>
      </c>
      <c r="F6" s="134" t="s">
        <v>486</v>
      </c>
      <c r="G6" s="151">
        <v>2</v>
      </c>
      <c r="H6" s="180">
        <v>1070</v>
      </c>
      <c r="I6" s="165">
        <v>0</v>
      </c>
      <c r="J6" s="167">
        <v>0</v>
      </c>
      <c r="K6" s="1"/>
      <c r="L6" s="173"/>
      <c r="M6" s="147"/>
      <c r="Y6" s="10"/>
      <c r="Z6" s="147"/>
      <c r="AA6" s="147"/>
      <c r="AB6" s="147"/>
      <c r="AC6" s="10"/>
      <c r="AD6" s="10"/>
    </row>
    <row r="7" spans="1:30" ht="12.75">
      <c r="A7" s="26">
        <f>UnitPrices!D187</f>
        <v>56.30074603000001</v>
      </c>
      <c r="B7" s="19">
        <f aca="true" t="shared" si="0" ref="B7:B32">A7*E7*G7</f>
        <v>168.90223809000003</v>
      </c>
      <c r="C7" s="166">
        <v>0</v>
      </c>
      <c r="D7" s="120" t="str">
        <f>'[1]qs-Wall Quantities by Assembly'!B6</f>
        <v>Ext. Wall - Brick Composite</v>
      </c>
      <c r="E7" s="151">
        <v>1</v>
      </c>
      <c r="F7" s="134" t="s">
        <v>486</v>
      </c>
      <c r="G7" s="151">
        <v>3</v>
      </c>
      <c r="H7" s="180">
        <v>1200</v>
      </c>
      <c r="I7" s="165">
        <v>0</v>
      </c>
      <c r="J7" s="167">
        <v>0</v>
      </c>
      <c r="K7" s="1"/>
      <c r="L7" s="173"/>
      <c r="M7" s="147"/>
      <c r="Y7" s="10"/>
      <c r="Z7" s="147"/>
      <c r="AA7" s="147"/>
      <c r="AB7" s="147"/>
      <c r="AC7" s="10"/>
      <c r="AD7" s="10"/>
    </row>
    <row r="8" spans="1:30" ht="12.75">
      <c r="A8" s="26">
        <f>UnitPrices!D187</f>
        <v>56.30074603000001</v>
      </c>
      <c r="B8" s="19">
        <f t="shared" si="0"/>
        <v>168.90223809000003</v>
      </c>
      <c r="C8" s="166">
        <v>0</v>
      </c>
      <c r="D8" s="120" t="str">
        <f>'[1]qs-Wall Quantities by Assembly'!B7</f>
        <v>Ext. Wall - Brick Composite</v>
      </c>
      <c r="E8" s="151">
        <v>1</v>
      </c>
      <c r="F8" s="134" t="s">
        <v>486</v>
      </c>
      <c r="G8" s="151">
        <v>3</v>
      </c>
      <c r="H8" s="180">
        <v>1550</v>
      </c>
      <c r="I8" s="165">
        <v>0</v>
      </c>
      <c r="J8" s="167">
        <v>0</v>
      </c>
      <c r="K8" s="1"/>
      <c r="L8" s="173"/>
      <c r="M8" s="147"/>
      <c r="Y8" s="10"/>
      <c r="Z8" s="147"/>
      <c r="AA8" s="147"/>
      <c r="AB8" s="147"/>
      <c r="AC8" s="10"/>
      <c r="AD8" s="10"/>
    </row>
    <row r="9" spans="1:30" ht="12.75">
      <c r="A9" s="26">
        <f>UnitPrices!D187</f>
        <v>56.30074603000001</v>
      </c>
      <c r="B9" s="19">
        <f t="shared" si="0"/>
        <v>225.20298412000005</v>
      </c>
      <c r="C9" s="166">
        <v>0</v>
      </c>
      <c r="D9" s="120" t="str">
        <f>'[1]qs-Wall Quantities by Assembly'!B8</f>
        <v>Ext. Wall - Brick Composite</v>
      </c>
      <c r="E9" s="151">
        <v>1</v>
      </c>
      <c r="F9" s="134" t="s">
        <v>486</v>
      </c>
      <c r="G9" s="151">
        <v>4</v>
      </c>
      <c r="H9" s="180">
        <v>1475</v>
      </c>
      <c r="I9" s="165">
        <v>0</v>
      </c>
      <c r="J9" s="167">
        <v>0</v>
      </c>
      <c r="K9" s="1"/>
      <c r="L9" s="173"/>
      <c r="M9" s="147"/>
      <c r="Y9" s="10"/>
      <c r="Z9" s="147"/>
      <c r="AA9" s="147"/>
      <c r="AB9" s="147"/>
      <c r="AC9" s="10"/>
      <c r="AD9" s="10"/>
    </row>
    <row r="10" spans="1:30" ht="12.75">
      <c r="A10" s="26">
        <f>UnitPrices!D187</f>
        <v>56.30074603000001</v>
      </c>
      <c r="B10" s="19">
        <f t="shared" si="0"/>
        <v>450.4059682400001</v>
      </c>
      <c r="C10" s="166">
        <v>0</v>
      </c>
      <c r="D10" s="120" t="str">
        <f>'[1]qs-Wall Quantities by Assembly'!B9</f>
        <v>Ext. Wall - Brick Composite</v>
      </c>
      <c r="E10" s="151">
        <v>2</v>
      </c>
      <c r="F10" s="134" t="s">
        <v>486</v>
      </c>
      <c r="G10" s="151">
        <v>4</v>
      </c>
      <c r="H10" s="180">
        <v>1925</v>
      </c>
      <c r="I10" s="165">
        <v>0</v>
      </c>
      <c r="J10" s="167">
        <v>0</v>
      </c>
      <c r="K10" s="1"/>
      <c r="L10" s="173"/>
      <c r="M10" s="147"/>
      <c r="Y10" s="10"/>
      <c r="Z10" s="147"/>
      <c r="AA10" s="147"/>
      <c r="AB10" s="147"/>
      <c r="AC10" s="10"/>
      <c r="AD10" s="10"/>
    </row>
    <row r="11" spans="1:30" ht="12.75">
      <c r="A11" s="26">
        <f>UnitPrices!D187</f>
        <v>56.30074603000001</v>
      </c>
      <c r="B11" s="19">
        <f t="shared" si="0"/>
        <v>450.4059682400001</v>
      </c>
      <c r="C11" s="166">
        <v>0</v>
      </c>
      <c r="D11" s="120" t="str">
        <f>'[1]qs-Wall Quantities by Assembly'!B10</f>
        <v>Ext. Wall - Brick Composite</v>
      </c>
      <c r="E11" s="151">
        <v>2</v>
      </c>
      <c r="F11" s="134" t="s">
        <v>486</v>
      </c>
      <c r="G11" s="151">
        <v>4</v>
      </c>
      <c r="H11" s="180">
        <v>1950</v>
      </c>
      <c r="I11" s="165">
        <v>0</v>
      </c>
      <c r="J11" s="167">
        <v>0</v>
      </c>
      <c r="K11" s="1"/>
      <c r="L11" s="173"/>
      <c r="M11" s="147"/>
      <c r="Y11" s="10"/>
      <c r="Z11" s="147"/>
      <c r="AA11" s="147"/>
      <c r="AB11" s="147"/>
      <c r="AC11" s="10"/>
      <c r="AD11" s="10"/>
    </row>
    <row r="12" spans="1:30" ht="12.75">
      <c r="A12" s="26">
        <f>UnitPrices!D187</f>
        <v>56.30074603000001</v>
      </c>
      <c r="B12" s="19">
        <f t="shared" si="0"/>
        <v>844.5111904500002</v>
      </c>
      <c r="C12" s="166">
        <v>0</v>
      </c>
      <c r="D12" s="120" t="str">
        <f>'[1]qs-Wall Quantities by Assembly'!B11</f>
        <v>Ext. Wall - Brick Composite</v>
      </c>
      <c r="E12" s="151">
        <v>3</v>
      </c>
      <c r="F12" s="134" t="s">
        <v>486</v>
      </c>
      <c r="G12" s="151">
        <v>5</v>
      </c>
      <c r="H12" s="180">
        <v>2475</v>
      </c>
      <c r="I12" s="165">
        <v>0</v>
      </c>
      <c r="J12" s="167">
        <v>0</v>
      </c>
      <c r="K12" s="1"/>
      <c r="L12" s="173"/>
      <c r="M12" s="147"/>
      <c r="Y12" s="10"/>
      <c r="Z12" s="147"/>
      <c r="AA12" s="147"/>
      <c r="AB12" s="147"/>
      <c r="AC12" s="10"/>
      <c r="AD12" s="10"/>
    </row>
    <row r="13" spans="1:30" ht="12.75">
      <c r="A13" s="26">
        <f>UnitPrices!D187</f>
        <v>56.30074603000001</v>
      </c>
      <c r="B13" s="19">
        <f t="shared" si="0"/>
        <v>337.80447618000005</v>
      </c>
      <c r="C13" s="166">
        <v>0</v>
      </c>
      <c r="D13" s="120" t="str">
        <f>'[1]qs-Wall Quantities by Assembly'!B12</f>
        <v>Ext. Wall - Brick Composite</v>
      </c>
      <c r="E13" s="151">
        <v>1</v>
      </c>
      <c r="F13" s="134" t="s">
        <v>486</v>
      </c>
      <c r="G13" s="151">
        <v>6</v>
      </c>
      <c r="H13" s="180">
        <v>2800</v>
      </c>
      <c r="I13" s="165">
        <v>0</v>
      </c>
      <c r="J13" s="167">
        <v>0</v>
      </c>
      <c r="K13" s="1"/>
      <c r="L13" s="173"/>
      <c r="M13" s="147"/>
      <c r="Y13" s="10"/>
      <c r="Z13" s="147"/>
      <c r="AA13" s="147"/>
      <c r="AB13" s="147"/>
      <c r="AC13" s="10"/>
      <c r="AD13" s="10"/>
    </row>
    <row r="14" spans="1:30" ht="15" customHeight="1">
      <c r="A14" s="26">
        <f>UnitPrices!D187</f>
        <v>56.30074603000001</v>
      </c>
      <c r="B14" s="19">
        <f t="shared" si="0"/>
        <v>4171.885280823001</v>
      </c>
      <c r="C14" s="166">
        <v>0</v>
      </c>
      <c r="D14" s="120" t="str">
        <f>'[1]qs-Wall Quantities by Assembly'!B13</f>
        <v>Ext. Wall - Brick Composite</v>
      </c>
      <c r="E14" s="151">
        <v>13</v>
      </c>
      <c r="F14" s="134" t="s">
        <v>486</v>
      </c>
      <c r="G14" s="151">
        <v>5.7</v>
      </c>
      <c r="H14" s="180">
        <v>2875</v>
      </c>
      <c r="I14" s="165">
        <v>0</v>
      </c>
      <c r="J14" s="167">
        <v>0</v>
      </c>
      <c r="K14" s="1"/>
      <c r="L14" s="173"/>
      <c r="M14" s="147"/>
      <c r="Y14" s="10"/>
      <c r="Z14" s="147"/>
      <c r="AA14" s="147"/>
      <c r="AB14" s="147"/>
      <c r="AC14" s="10"/>
      <c r="AD14" s="10"/>
    </row>
    <row r="15" spans="2:30" ht="12.75" customHeight="1" hidden="1">
      <c r="B15" s="19">
        <f t="shared" si="0"/>
        <v>0</v>
      </c>
      <c r="C15" s="119" t="e">
        <f>'[1]qs-Wall Quantities by Assembly'!A883</f>
        <v>#REF!</v>
      </c>
      <c r="D15" s="120" t="e">
        <f>'[1]qs-Wall Quantities by Assembly'!B883</f>
        <v>#REF!</v>
      </c>
      <c r="E15" s="151">
        <v>6</v>
      </c>
      <c r="F15" s="120" t="e">
        <f>'[1]qs-Wall Quantities by Assembly'!C883</f>
        <v>#REF!</v>
      </c>
      <c r="G15" s="151">
        <v>5</v>
      </c>
      <c r="H15" s="181" t="e">
        <f>'[1]qs-Wall Quantities by Assembly'!F883</f>
        <v>#REF!</v>
      </c>
      <c r="I15" s="120" t="e">
        <f>'[1]qs-Wall Quantities by Assembly'!G883</f>
        <v>#REF!</v>
      </c>
      <c r="J15" s="121" t="e">
        <f>'[1]qs-Wall Quantities by Assembly'!H883</f>
        <v>#REF!</v>
      </c>
      <c r="L15" s="173"/>
      <c r="M15" s="147"/>
      <c r="N15" s="147">
        <v>1</v>
      </c>
      <c r="O15" s="176">
        <v>2475</v>
      </c>
      <c r="P15" s="176" t="s">
        <v>138</v>
      </c>
      <c r="T15" s="176">
        <v>1</v>
      </c>
      <c r="U15" s="176">
        <v>2875</v>
      </c>
      <c r="V15" s="176" t="s">
        <v>141</v>
      </c>
      <c r="Y15" s="10"/>
      <c r="Z15" s="10"/>
      <c r="AA15" s="10"/>
      <c r="AB15" s="10"/>
      <c r="AC15" s="10"/>
      <c r="AD15" s="10"/>
    </row>
    <row r="16" spans="2:30" ht="12.75" customHeight="1" hidden="1">
      <c r="B16" s="19">
        <f t="shared" si="0"/>
        <v>0</v>
      </c>
      <c r="C16" s="119" t="e">
        <f>'[1]qs-Wall Quantities by Assembly'!A884</f>
        <v>#REF!</v>
      </c>
      <c r="D16" s="120" t="e">
        <f>'[1]qs-Wall Quantities by Assembly'!B884</f>
        <v>#REF!</v>
      </c>
      <c r="E16" s="151">
        <v>8</v>
      </c>
      <c r="F16" s="120" t="e">
        <f>'[1]qs-Wall Quantities by Assembly'!C884</f>
        <v>#REF!</v>
      </c>
      <c r="G16" s="151">
        <v>5</v>
      </c>
      <c r="H16" s="181" t="e">
        <f>'[1]qs-Wall Quantities by Assembly'!F884</f>
        <v>#REF!</v>
      </c>
      <c r="I16" s="120" t="e">
        <f>'[1]qs-Wall Quantities by Assembly'!G884</f>
        <v>#REF!</v>
      </c>
      <c r="J16" s="121" t="e">
        <f>'[1]qs-Wall Quantities by Assembly'!H884</f>
        <v>#REF!</v>
      </c>
      <c r="L16" s="173"/>
      <c r="M16" s="147"/>
      <c r="N16" s="147">
        <v>1</v>
      </c>
      <c r="O16" s="176">
        <v>4800</v>
      </c>
      <c r="P16" s="176" t="s">
        <v>139</v>
      </c>
      <c r="Y16" s="10"/>
      <c r="Z16" s="10"/>
      <c r="AA16" s="10"/>
      <c r="AB16" s="10"/>
      <c r="AC16" s="10"/>
      <c r="AD16" s="10"/>
    </row>
    <row r="17" spans="2:30" ht="12.75" customHeight="1" hidden="1">
      <c r="B17" s="19">
        <f t="shared" si="0"/>
        <v>0</v>
      </c>
      <c r="C17" s="119" t="e">
        <f>'[1]qs-Wall Quantities by Assembly'!A885</f>
        <v>#REF!</v>
      </c>
      <c r="D17" s="120" t="e">
        <f>'[1]qs-Wall Quantities by Assembly'!B885</f>
        <v>#REF!</v>
      </c>
      <c r="E17" s="151">
        <v>2</v>
      </c>
      <c r="F17" s="120" t="e">
        <f>'[1]qs-Wall Quantities by Assembly'!C885</f>
        <v>#REF!</v>
      </c>
      <c r="G17" s="151">
        <v>6</v>
      </c>
      <c r="H17" s="181" t="e">
        <f>'[1]qs-Wall Quantities by Assembly'!F885</f>
        <v>#REF!</v>
      </c>
      <c r="I17" s="120" t="e">
        <f>'[1]qs-Wall Quantities by Assembly'!G885</f>
        <v>#REF!</v>
      </c>
      <c r="J17" s="121" t="e">
        <f>'[1]qs-Wall Quantities by Assembly'!H885</f>
        <v>#REF!</v>
      </c>
      <c r="L17" s="173"/>
      <c r="M17" s="147"/>
      <c r="N17" s="147">
        <v>1</v>
      </c>
      <c r="O17" s="176">
        <v>1738</v>
      </c>
      <c r="P17" s="176" t="s">
        <v>137</v>
      </c>
      <c r="Y17" s="10"/>
      <c r="Z17" s="10"/>
      <c r="AA17" s="10"/>
      <c r="AB17" s="10"/>
      <c r="AC17" s="10"/>
      <c r="AD17" s="10"/>
    </row>
    <row r="18" spans="2:30" ht="12.75" customHeight="1" hidden="1">
      <c r="B18" s="19">
        <f t="shared" si="0"/>
        <v>0</v>
      </c>
      <c r="C18" s="119" t="e">
        <f>'[1]qs-Wall Quantities by Assembly'!A886</f>
        <v>#REF!</v>
      </c>
      <c r="D18" s="120" t="e">
        <f>'[1]qs-Wall Quantities by Assembly'!B886</f>
        <v>#REF!</v>
      </c>
      <c r="E18" s="151">
        <v>1</v>
      </c>
      <c r="F18" s="120" t="e">
        <f>'[1]qs-Wall Quantities by Assembly'!C886</f>
        <v>#REF!</v>
      </c>
      <c r="G18" s="151">
        <v>6</v>
      </c>
      <c r="H18" s="181" t="e">
        <f>'[1]qs-Wall Quantities by Assembly'!F886</f>
        <v>#REF!</v>
      </c>
      <c r="I18" s="120" t="e">
        <f>'[1]qs-Wall Quantities by Assembly'!G886</f>
        <v>#REF!</v>
      </c>
      <c r="J18" s="121" t="e">
        <f>'[1]qs-Wall Quantities by Assembly'!H886</f>
        <v>#REF!</v>
      </c>
      <c r="L18" s="173"/>
      <c r="M18" s="147"/>
      <c r="N18" s="147">
        <v>1</v>
      </c>
      <c r="O18" s="176">
        <v>1738</v>
      </c>
      <c r="P18" s="176" t="s">
        <v>140</v>
      </c>
      <c r="Y18" s="10"/>
      <c r="Z18" s="10"/>
      <c r="AA18" s="10"/>
      <c r="AB18" s="10"/>
      <c r="AC18" s="10"/>
      <c r="AD18" s="10"/>
    </row>
    <row r="19" spans="1:30" ht="12.75">
      <c r="A19" s="26">
        <f>UnitPrices!D187</f>
        <v>56.30074603000001</v>
      </c>
      <c r="B19" s="19">
        <f t="shared" si="0"/>
        <v>281.5037301500001</v>
      </c>
      <c r="C19" s="166">
        <v>0</v>
      </c>
      <c r="D19" s="120"/>
      <c r="E19" s="151">
        <v>1</v>
      </c>
      <c r="F19" s="134" t="s">
        <v>486</v>
      </c>
      <c r="G19" s="151">
        <v>5</v>
      </c>
      <c r="H19" s="180">
        <v>2900</v>
      </c>
      <c r="I19" s="165">
        <v>0</v>
      </c>
      <c r="J19" s="167">
        <v>0</v>
      </c>
      <c r="L19" s="173"/>
      <c r="M19" s="147"/>
      <c r="Y19" s="10"/>
      <c r="Z19" s="147"/>
      <c r="AA19" s="147"/>
      <c r="AB19" s="147"/>
      <c r="AC19" s="10"/>
      <c r="AD19" s="10"/>
    </row>
    <row r="20" spans="1:30" ht="12.75">
      <c r="A20" s="26">
        <f>UnitPrices!D187</f>
        <v>56.30074603000001</v>
      </c>
      <c r="B20" s="19">
        <f t="shared" si="0"/>
        <v>394.1052222100001</v>
      </c>
      <c r="C20" s="166">
        <v>0</v>
      </c>
      <c r="D20" s="120"/>
      <c r="E20" s="151">
        <v>1</v>
      </c>
      <c r="F20" s="134" t="s">
        <v>486</v>
      </c>
      <c r="G20" s="151">
        <v>7</v>
      </c>
      <c r="H20" s="180">
        <v>3275</v>
      </c>
      <c r="I20" s="165">
        <v>0</v>
      </c>
      <c r="J20" s="167">
        <v>0</v>
      </c>
      <c r="L20" s="173"/>
      <c r="M20" s="147"/>
      <c r="Y20" s="10"/>
      <c r="Z20" s="147"/>
      <c r="AA20" s="147"/>
      <c r="AB20" s="147"/>
      <c r="AC20" s="10"/>
      <c r="AD20" s="10"/>
    </row>
    <row r="21" spans="1:30" ht="12.75">
      <c r="A21" s="26">
        <f>UnitPrices!D187</f>
        <v>56.30074603000001</v>
      </c>
      <c r="B21" s="19">
        <f t="shared" si="0"/>
        <v>1829.7742459750004</v>
      </c>
      <c r="C21" s="166">
        <v>0</v>
      </c>
      <c r="D21" s="120"/>
      <c r="E21" s="151">
        <v>5</v>
      </c>
      <c r="F21" s="134" t="s">
        <v>486</v>
      </c>
      <c r="G21" s="151">
        <v>6.5</v>
      </c>
      <c r="H21" s="180">
        <v>3350</v>
      </c>
      <c r="I21" s="165">
        <v>0</v>
      </c>
      <c r="J21" s="167">
        <v>0</v>
      </c>
      <c r="L21" s="173"/>
      <c r="M21" s="147"/>
      <c r="Y21" s="10"/>
      <c r="Z21" s="147"/>
      <c r="AA21" s="147"/>
      <c r="AB21" s="147"/>
      <c r="AC21" s="10"/>
      <c r="AD21" s="10"/>
    </row>
    <row r="22" spans="1:30" ht="12.75">
      <c r="A22" s="26">
        <f>UnitPrices!D187</f>
        <v>56.30074603000001</v>
      </c>
      <c r="B22" s="19">
        <f t="shared" si="0"/>
        <v>563.0074603000002</v>
      </c>
      <c r="C22" s="166">
        <v>0</v>
      </c>
      <c r="D22" s="120"/>
      <c r="E22" s="151">
        <v>1</v>
      </c>
      <c r="F22" s="134" t="s">
        <v>486</v>
      </c>
      <c r="G22" s="151">
        <v>10</v>
      </c>
      <c r="H22" s="180">
        <v>4400</v>
      </c>
      <c r="I22" s="165">
        <v>0</v>
      </c>
      <c r="J22" s="167">
        <v>0</v>
      </c>
      <c r="L22" s="173"/>
      <c r="M22" s="147"/>
      <c r="Y22" s="10"/>
      <c r="Z22" s="147"/>
      <c r="AA22" s="147"/>
      <c r="AB22" s="147"/>
      <c r="AC22" s="10"/>
      <c r="AD22" s="10"/>
    </row>
    <row r="23" spans="1:30" ht="12.75">
      <c r="A23" s="26">
        <f>UnitPrices!D187</f>
        <v>56.30074603000001</v>
      </c>
      <c r="B23" s="19">
        <f t="shared" si="0"/>
        <v>619.3082063300002</v>
      </c>
      <c r="C23" s="166">
        <v>0</v>
      </c>
      <c r="D23" s="120"/>
      <c r="E23" s="151">
        <v>1</v>
      </c>
      <c r="F23" s="134" t="s">
        <v>486</v>
      </c>
      <c r="G23" s="151">
        <v>11</v>
      </c>
      <c r="H23" s="180">
        <v>6200</v>
      </c>
      <c r="I23" s="165">
        <v>0</v>
      </c>
      <c r="J23" s="167">
        <v>0</v>
      </c>
      <c r="L23" s="173"/>
      <c r="M23" s="147"/>
      <c r="Y23" s="10"/>
      <c r="Z23" s="147"/>
      <c r="AA23" s="147"/>
      <c r="AB23" s="147"/>
      <c r="AC23" s="173"/>
      <c r="AD23" s="10"/>
    </row>
    <row r="24" spans="1:30" ht="12.75">
      <c r="A24" s="26">
        <f>UnitPrices!D187</f>
        <v>56.30074603000001</v>
      </c>
      <c r="B24" s="19">
        <f t="shared" si="0"/>
        <v>675.6089523600001</v>
      </c>
      <c r="C24" s="166">
        <v>0</v>
      </c>
      <c r="D24" s="120"/>
      <c r="E24" s="151">
        <v>1</v>
      </c>
      <c r="F24" s="134" t="s">
        <v>486</v>
      </c>
      <c r="G24" s="151">
        <v>12</v>
      </c>
      <c r="H24" s="180">
        <v>6350</v>
      </c>
      <c r="I24" s="165">
        <v>0</v>
      </c>
      <c r="J24" s="167">
        <v>0</v>
      </c>
      <c r="L24" s="173"/>
      <c r="M24" s="147"/>
      <c r="Y24" s="10"/>
      <c r="Z24" s="147"/>
      <c r="AA24" s="147"/>
      <c r="AB24" s="147"/>
      <c r="AC24" s="173"/>
      <c r="AD24" s="10"/>
    </row>
    <row r="25" spans="1:30" ht="12.75">
      <c r="A25" s="26">
        <f>UnitPrices!D187</f>
        <v>56.30074603000001</v>
      </c>
      <c r="B25" s="19">
        <f t="shared" si="0"/>
        <v>788.2104444200002</v>
      </c>
      <c r="C25" s="166">
        <v>0</v>
      </c>
      <c r="D25" s="120"/>
      <c r="E25" s="151">
        <v>1</v>
      </c>
      <c r="F25" s="134" t="s">
        <v>486</v>
      </c>
      <c r="G25" s="151">
        <v>14</v>
      </c>
      <c r="H25" s="180">
        <v>8200</v>
      </c>
      <c r="I25" s="165">
        <v>0</v>
      </c>
      <c r="J25" s="167">
        <v>0</v>
      </c>
      <c r="L25" s="173"/>
      <c r="M25" s="147"/>
      <c r="Y25" s="10"/>
      <c r="Z25" s="147"/>
      <c r="AA25" s="147"/>
      <c r="AB25" s="147"/>
      <c r="AC25" s="173"/>
      <c r="AD25" s="10"/>
    </row>
    <row r="26" spans="1:30" ht="12.75">
      <c r="A26" s="26">
        <f>UnitPrices!D187</f>
        <v>56.30074603000001</v>
      </c>
      <c r="B26" s="19">
        <f t="shared" si="0"/>
        <v>1576.4208888400003</v>
      </c>
      <c r="C26" s="166">
        <v>0</v>
      </c>
      <c r="D26" s="120"/>
      <c r="E26" s="151">
        <v>1</v>
      </c>
      <c r="F26" s="134" t="s">
        <v>486</v>
      </c>
      <c r="G26" s="151">
        <v>28</v>
      </c>
      <c r="H26" s="180">
        <v>12200</v>
      </c>
      <c r="I26" s="165">
        <v>0</v>
      </c>
      <c r="J26" s="167">
        <v>0</v>
      </c>
      <c r="L26" s="173"/>
      <c r="M26" s="147"/>
      <c r="Y26" s="10"/>
      <c r="Z26" s="147"/>
      <c r="AA26" s="147"/>
      <c r="AB26" s="147"/>
      <c r="AC26" s="173"/>
      <c r="AD26" s="10"/>
    </row>
    <row r="27" spans="1:30" ht="12.75">
      <c r="A27" s="26">
        <f>UnitPrices!D187</f>
        <v>56.30074603000001</v>
      </c>
      <c r="B27" s="19">
        <f t="shared" si="0"/>
        <v>1463.8193967800003</v>
      </c>
      <c r="C27" s="166">
        <v>0</v>
      </c>
      <c r="D27" s="120"/>
      <c r="E27" s="182">
        <v>1</v>
      </c>
      <c r="F27" s="134" t="s">
        <v>486</v>
      </c>
      <c r="G27" s="182">
        <v>26</v>
      </c>
      <c r="H27" s="180">
        <v>13230</v>
      </c>
      <c r="I27" s="165">
        <v>0</v>
      </c>
      <c r="J27" s="167">
        <v>0</v>
      </c>
      <c r="L27" s="173"/>
      <c r="M27" s="147"/>
      <c r="Y27" s="10"/>
      <c r="Z27" s="147"/>
      <c r="AA27" s="147"/>
      <c r="AB27" s="147"/>
      <c r="AC27" s="173"/>
      <c r="AD27" s="10"/>
    </row>
    <row r="28" spans="1:30" ht="12.75">
      <c r="A28" s="26">
        <v>0</v>
      </c>
      <c r="B28" s="19">
        <f t="shared" si="0"/>
        <v>0</v>
      </c>
      <c r="C28" s="166">
        <v>0</v>
      </c>
      <c r="D28" s="120"/>
      <c r="E28" s="177">
        <v>0</v>
      </c>
      <c r="F28" s="134">
        <v>0</v>
      </c>
      <c r="G28" s="177">
        <v>0</v>
      </c>
      <c r="H28" s="165">
        <v>0</v>
      </c>
      <c r="I28" s="165">
        <v>0</v>
      </c>
      <c r="J28" s="167">
        <v>0</v>
      </c>
      <c r="L28" s="173"/>
      <c r="M28" s="147"/>
      <c r="Y28" s="10"/>
      <c r="Z28" s="147"/>
      <c r="AA28" s="147"/>
      <c r="AB28" s="147"/>
      <c r="AC28" s="173"/>
      <c r="AD28" s="10"/>
    </row>
    <row r="29" spans="1:30" ht="12.75">
      <c r="A29" s="26">
        <v>0</v>
      </c>
      <c r="B29" s="19">
        <f t="shared" si="0"/>
        <v>0</v>
      </c>
      <c r="C29" s="166">
        <v>0</v>
      </c>
      <c r="D29" s="120"/>
      <c r="E29" s="177">
        <v>0</v>
      </c>
      <c r="F29" s="134">
        <v>0</v>
      </c>
      <c r="G29" s="177">
        <v>0</v>
      </c>
      <c r="H29" s="165">
        <v>0</v>
      </c>
      <c r="I29" s="165">
        <v>0</v>
      </c>
      <c r="J29" s="167">
        <v>0</v>
      </c>
      <c r="L29" s="173"/>
      <c r="M29" s="147"/>
      <c r="Y29" s="10"/>
      <c r="Z29" s="147"/>
      <c r="AA29" s="147"/>
      <c r="AB29" s="147"/>
      <c r="AC29" s="173"/>
      <c r="AD29" s="10"/>
    </row>
    <row r="30" spans="1:30" ht="12.75">
      <c r="A30" s="26">
        <v>0</v>
      </c>
      <c r="B30" s="19">
        <f t="shared" si="0"/>
        <v>0</v>
      </c>
      <c r="C30" s="166">
        <v>0</v>
      </c>
      <c r="D30" s="120"/>
      <c r="E30" s="177">
        <v>0</v>
      </c>
      <c r="F30" s="134">
        <v>0</v>
      </c>
      <c r="G30" s="177">
        <v>0</v>
      </c>
      <c r="H30" s="165">
        <v>0</v>
      </c>
      <c r="I30" s="165">
        <v>0</v>
      </c>
      <c r="J30" s="167">
        <v>0</v>
      </c>
      <c r="L30" s="173"/>
      <c r="M30" s="147"/>
      <c r="Y30" s="10"/>
      <c r="Z30" s="147"/>
      <c r="AA30" s="147"/>
      <c r="AB30" s="147"/>
      <c r="AC30" s="173"/>
      <c r="AD30" s="10"/>
    </row>
    <row r="31" spans="1:30" ht="12.75">
      <c r="A31" s="26">
        <v>0</v>
      </c>
      <c r="B31" s="19">
        <f t="shared" si="0"/>
        <v>0</v>
      </c>
      <c r="C31" s="166">
        <v>0</v>
      </c>
      <c r="D31" s="120"/>
      <c r="E31" s="177">
        <v>0</v>
      </c>
      <c r="F31" s="134">
        <v>0</v>
      </c>
      <c r="G31" s="177">
        <v>0</v>
      </c>
      <c r="H31" s="165">
        <v>0</v>
      </c>
      <c r="I31" s="165">
        <v>0</v>
      </c>
      <c r="J31" s="167">
        <v>0</v>
      </c>
      <c r="L31" s="173"/>
      <c r="M31" s="147"/>
      <c r="Y31" s="10"/>
      <c r="Z31" s="147"/>
      <c r="AA31" s="147"/>
      <c r="AB31" s="147"/>
      <c r="AC31" s="173"/>
      <c r="AD31" s="10"/>
    </row>
    <row r="32" spans="1:30" ht="13.5" thickBot="1">
      <c r="A32" s="26">
        <v>0</v>
      </c>
      <c r="B32" s="19">
        <f t="shared" si="0"/>
        <v>0</v>
      </c>
      <c r="C32" s="168">
        <v>0</v>
      </c>
      <c r="D32" s="124"/>
      <c r="E32" s="178">
        <v>0</v>
      </c>
      <c r="F32" s="169">
        <v>0</v>
      </c>
      <c r="G32" s="178">
        <v>0</v>
      </c>
      <c r="H32" s="170">
        <v>0</v>
      </c>
      <c r="I32" s="170">
        <v>0</v>
      </c>
      <c r="J32" s="171">
        <v>0</v>
      </c>
      <c r="L32" s="173"/>
      <c r="M32" s="147"/>
      <c r="Y32" s="10"/>
      <c r="Z32" s="147"/>
      <c r="AA32" s="147"/>
      <c r="AB32" s="147"/>
      <c r="AC32" s="173"/>
      <c r="AD32" s="10"/>
    </row>
    <row r="33" spans="1:30" ht="12.75">
      <c r="A33" s="142" t="s">
        <v>1187</v>
      </c>
      <c r="B33" s="19">
        <f>SUM(B6:B32)</f>
        <v>15122.380383658003</v>
      </c>
      <c r="C33" s="143" t="s">
        <v>131</v>
      </c>
      <c r="E33">
        <f>SUM(E5:E32)</f>
        <v>57</v>
      </c>
      <c r="Y33" s="10"/>
      <c r="Z33" s="147"/>
      <c r="AA33" s="147"/>
      <c r="AB33" s="147"/>
      <c r="AC33" s="173"/>
      <c r="AD33" s="10"/>
    </row>
    <row r="34" spans="25:30" ht="12.75">
      <c r="Y34" s="10"/>
      <c r="Z34" s="147"/>
      <c r="AA34" s="147"/>
      <c r="AB34" s="147"/>
      <c r="AC34" s="173"/>
      <c r="AD34" s="10"/>
    </row>
    <row r="35" spans="25:30" ht="12.75">
      <c r="Y35" s="10"/>
      <c r="Z35" s="147"/>
      <c r="AA35" s="147"/>
      <c r="AB35" s="147"/>
      <c r="AC35" s="173"/>
      <c r="AD35" s="10"/>
    </row>
    <row r="36" spans="25:30" ht="12.75">
      <c r="Y36" s="10"/>
      <c r="Z36" s="147"/>
      <c r="AA36" s="147"/>
      <c r="AB36" s="147"/>
      <c r="AC36" s="10"/>
      <c r="AD36" s="10"/>
    </row>
    <row r="37" spans="25:30" ht="12.75">
      <c r="Y37" s="10"/>
      <c r="Z37" s="147"/>
      <c r="AA37" s="147"/>
      <c r="AB37" s="147"/>
      <c r="AC37" s="10"/>
      <c r="AD37" s="10"/>
    </row>
    <row r="38" spans="25:30" ht="12.75">
      <c r="Y38" s="10"/>
      <c r="Z38" s="147"/>
      <c r="AA38" s="147"/>
      <c r="AB38" s="147"/>
      <c r="AC38" s="10"/>
      <c r="AD38" s="10"/>
    </row>
    <row r="39" spans="25:30" ht="12.75">
      <c r="Y39" s="10"/>
      <c r="Z39" s="147"/>
      <c r="AA39" s="147"/>
      <c r="AB39" s="147"/>
      <c r="AC39" s="10"/>
      <c r="AD39" s="10"/>
    </row>
    <row r="40" spans="25:30" ht="12.75">
      <c r="Y40" s="10"/>
      <c r="Z40" s="147"/>
      <c r="AA40" s="147"/>
      <c r="AB40" s="147"/>
      <c r="AC40" s="10"/>
      <c r="AD40" s="10"/>
    </row>
    <row r="41" spans="25:30" ht="12.75">
      <c r="Y41" s="10"/>
      <c r="Z41" s="147"/>
      <c r="AA41" s="147"/>
      <c r="AB41" s="147"/>
      <c r="AC41" s="10"/>
      <c r="AD41" s="10"/>
    </row>
    <row r="42" spans="25:30" ht="12.75">
      <c r="Y42" s="10"/>
      <c r="Z42" s="147"/>
      <c r="AA42" s="147"/>
      <c r="AB42" s="147"/>
      <c r="AC42" s="10"/>
      <c r="AD42" s="10"/>
    </row>
    <row r="43" spans="25:30" ht="12.75">
      <c r="Y43" s="10"/>
      <c r="Z43" s="147"/>
      <c r="AA43" s="147"/>
      <c r="AB43" s="147"/>
      <c r="AC43" s="10"/>
      <c r="AD43" s="10"/>
    </row>
    <row r="44" spans="25:30" ht="12.75">
      <c r="Y44" s="10"/>
      <c r="Z44" s="147"/>
      <c r="AA44" s="147"/>
      <c r="AB44" s="147"/>
      <c r="AC44" s="10"/>
      <c r="AD44" s="10"/>
    </row>
    <row r="45" spans="25:30" ht="12.75">
      <c r="Y45" s="10"/>
      <c r="Z45" s="147"/>
      <c r="AA45" s="147"/>
      <c r="AB45" s="147"/>
      <c r="AC45" s="10"/>
      <c r="AD45" s="10"/>
    </row>
    <row r="46" spans="25:30" ht="12.75">
      <c r="Y46" s="10"/>
      <c r="Z46" s="147"/>
      <c r="AA46" s="147"/>
      <c r="AB46" s="147"/>
      <c r="AC46" s="10"/>
      <c r="AD46" s="10"/>
    </row>
    <row r="47" spans="25:30" ht="12.75">
      <c r="Y47" s="10"/>
      <c r="Z47" s="147"/>
      <c r="AA47" s="147"/>
      <c r="AB47" s="147"/>
      <c r="AC47" s="10"/>
      <c r="AD47" s="10"/>
    </row>
    <row r="48" spans="25:30" ht="12.75">
      <c r="Y48" s="10"/>
      <c r="Z48" s="147"/>
      <c r="AA48" s="147"/>
      <c r="AB48" s="147"/>
      <c r="AC48" s="10"/>
      <c r="AD48" s="10"/>
    </row>
    <row r="49" spans="25:30" ht="12.75">
      <c r="Y49" s="10"/>
      <c r="Z49" s="10"/>
      <c r="AA49" s="10"/>
      <c r="AB49" s="10"/>
      <c r="AC49" s="10"/>
      <c r="AD49" s="10"/>
    </row>
  </sheetData>
  <sheetProtection/>
  <conditionalFormatting sqref="E33:E35 C3:C4 D19:D35 G33:H35 E3:E4 F19:F35 G3:H4 F3:F14 D3:D14 C33:C3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S83"/>
  <sheetViews>
    <sheetView zoomScale="75" zoomScaleNormal="75" zoomScalePageLayoutView="0" workbookViewId="0" topLeftCell="C1">
      <selection activeCell="E32" sqref="E32"/>
    </sheetView>
  </sheetViews>
  <sheetFormatPr defaultColWidth="9.140625" defaultRowHeight="12.75"/>
  <cols>
    <col min="1" max="1" width="12.00390625" style="0" customWidth="1"/>
    <col min="2" max="2" width="11.7109375" style="15" customWidth="1"/>
    <col min="3" max="3" width="42.421875" style="24" customWidth="1"/>
    <col min="4" max="4" width="24.00390625" style="0" customWidth="1"/>
    <col min="5" max="5" width="22.421875" style="0" customWidth="1"/>
    <col min="7" max="7" width="23.57421875" style="0" customWidth="1"/>
    <col min="8" max="8" width="16.7109375" style="0" customWidth="1"/>
    <col min="11" max="11" width="20.140625" style="0" customWidth="1"/>
    <col min="12" max="12" width="15.8515625" style="0" customWidth="1"/>
    <col min="14" max="14" width="16.140625" style="0" bestFit="1" customWidth="1"/>
    <col min="15" max="15" width="12.00390625" style="0" bestFit="1" customWidth="1"/>
  </cols>
  <sheetData>
    <row r="1" spans="1:9" ht="12.75">
      <c r="A1" s="1"/>
      <c r="B1" s="12"/>
      <c r="C1" s="17"/>
      <c r="D1" s="1"/>
      <c r="E1" s="1"/>
      <c r="F1" s="1"/>
      <c r="G1" s="1"/>
      <c r="H1" s="1"/>
      <c r="I1" s="1"/>
    </row>
    <row r="2" spans="1:9" ht="13.5" thickBot="1">
      <c r="A2" s="1"/>
      <c r="B2" s="12"/>
      <c r="C2" s="17"/>
      <c r="D2" s="1"/>
      <c r="G2" s="1"/>
      <c r="H2" s="1"/>
      <c r="I2" s="1"/>
    </row>
    <row r="3" spans="1:19" ht="12.75">
      <c r="A3" s="1"/>
      <c r="B3" s="12"/>
      <c r="C3" s="17"/>
      <c r="D3" s="137" t="s">
        <v>502</v>
      </c>
      <c r="E3" s="117">
        <v>0</v>
      </c>
      <c r="F3" s="117">
        <v>0</v>
      </c>
      <c r="G3" s="126">
        <v>0</v>
      </c>
      <c r="H3" s="126">
        <v>0</v>
      </c>
      <c r="I3" s="126">
        <v>0</v>
      </c>
      <c r="J3" s="117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7">
        <v>0</v>
      </c>
      <c r="Q3" s="117">
        <v>0</v>
      </c>
      <c r="R3" s="117">
        <v>0</v>
      </c>
      <c r="S3" s="118">
        <v>0</v>
      </c>
    </row>
    <row r="4" spans="1:19" ht="12.75">
      <c r="A4" s="1"/>
      <c r="B4" s="12"/>
      <c r="C4" s="17"/>
      <c r="D4" s="138" t="s">
        <v>475</v>
      </c>
      <c r="E4" s="120" t="s">
        <v>497</v>
      </c>
      <c r="F4" s="120" t="s">
        <v>488</v>
      </c>
      <c r="G4" s="145" t="s">
        <v>503</v>
      </c>
      <c r="H4" s="145" t="s">
        <v>476</v>
      </c>
      <c r="I4" s="134" t="s">
        <v>467</v>
      </c>
      <c r="J4" s="135" t="s">
        <v>504</v>
      </c>
      <c r="K4" s="135" t="s">
        <v>468</v>
      </c>
      <c r="L4" s="120" t="s">
        <v>505</v>
      </c>
      <c r="M4" s="120" t="s">
        <v>480</v>
      </c>
      <c r="N4" s="120" t="s">
        <v>506</v>
      </c>
      <c r="O4" s="120" t="s">
        <v>507</v>
      </c>
      <c r="P4" s="120" t="s">
        <v>508</v>
      </c>
      <c r="Q4" s="120" t="s">
        <v>509</v>
      </c>
      <c r="R4" s="120" t="s">
        <v>510</v>
      </c>
      <c r="S4" s="121" t="s">
        <v>481</v>
      </c>
    </row>
    <row r="5" spans="1:19" ht="12.75">
      <c r="A5" s="9" t="s">
        <v>1622</v>
      </c>
      <c r="B5" s="21" t="s">
        <v>1791</v>
      </c>
      <c r="C5" s="22"/>
      <c r="D5" s="127">
        <v>0</v>
      </c>
      <c r="E5" s="120">
        <v>0</v>
      </c>
      <c r="F5" s="120">
        <v>0</v>
      </c>
      <c r="G5" s="128">
        <v>0</v>
      </c>
      <c r="H5" s="128">
        <v>0</v>
      </c>
      <c r="I5" s="128">
        <v>0</v>
      </c>
      <c r="J5" s="120">
        <v>0</v>
      </c>
      <c r="K5" s="120">
        <v>0</v>
      </c>
      <c r="L5" s="120">
        <v>0</v>
      </c>
      <c r="M5" s="120">
        <v>0</v>
      </c>
      <c r="N5" s="120">
        <v>0</v>
      </c>
      <c r="O5" s="120">
        <v>0</v>
      </c>
      <c r="P5" s="120">
        <v>0</v>
      </c>
      <c r="Q5" s="120">
        <v>0</v>
      </c>
      <c r="R5" s="120">
        <v>0</v>
      </c>
      <c r="S5" s="121">
        <v>0</v>
      </c>
    </row>
    <row r="6" spans="1:19" ht="12.75">
      <c r="A6" s="58">
        <f>UnitPrices!C184</f>
        <v>174</v>
      </c>
      <c r="B6" s="56">
        <f>A6*F6</f>
        <v>1044</v>
      </c>
      <c r="C6" s="24" t="str">
        <f>CONCATENATE(E6,G6,H6)</f>
        <v>Interior DoorsSingle - Panel 2 - 36" x 84" </v>
      </c>
      <c r="D6" s="127">
        <v>0</v>
      </c>
      <c r="E6" s="135" t="s">
        <v>616</v>
      </c>
      <c r="F6" s="120">
        <v>6</v>
      </c>
      <c r="G6" s="134" t="s">
        <v>133</v>
      </c>
      <c r="H6" s="134" t="s">
        <v>465</v>
      </c>
      <c r="I6" s="128">
        <v>914</v>
      </c>
      <c r="J6" s="120">
        <v>2134</v>
      </c>
      <c r="K6" s="120">
        <v>51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1">
        <v>0</v>
      </c>
    </row>
    <row r="7" spans="1:19" ht="12.75">
      <c r="A7" s="58">
        <v>0</v>
      </c>
      <c r="B7" s="56">
        <f aca="true" t="shared" si="0" ref="B7:B14">A7*F7</f>
        <v>0</v>
      </c>
      <c r="C7" s="24" t="str">
        <f aca="true" t="shared" si="1" ref="C7:C14">CONCATENATE(E7,G7,H7)</f>
        <v>000</v>
      </c>
      <c r="D7" s="127">
        <v>0</v>
      </c>
      <c r="E7" s="120">
        <v>0</v>
      </c>
      <c r="F7" s="120">
        <v>0</v>
      </c>
      <c r="G7" s="134">
        <v>0</v>
      </c>
      <c r="H7" s="134">
        <v>0</v>
      </c>
      <c r="I7" s="128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1">
        <v>0</v>
      </c>
    </row>
    <row r="8" spans="1:19" ht="12.75">
      <c r="A8" s="58">
        <v>0</v>
      </c>
      <c r="B8" s="56">
        <f t="shared" si="0"/>
        <v>0</v>
      </c>
      <c r="C8" s="24" t="str">
        <f t="shared" si="1"/>
        <v>000</v>
      </c>
      <c r="D8" s="127">
        <v>0</v>
      </c>
      <c r="E8" s="120">
        <v>0</v>
      </c>
      <c r="F8" s="120">
        <v>0</v>
      </c>
      <c r="G8" s="134">
        <v>0</v>
      </c>
      <c r="H8" s="134">
        <v>0</v>
      </c>
      <c r="I8" s="128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1">
        <v>0</v>
      </c>
    </row>
    <row r="9" spans="1:19" ht="12.75">
      <c r="A9" s="58">
        <v>0</v>
      </c>
      <c r="B9" s="56">
        <f t="shared" si="0"/>
        <v>0</v>
      </c>
      <c r="C9" s="24" t="str">
        <f t="shared" si="1"/>
        <v>000</v>
      </c>
      <c r="D9" s="127">
        <v>0</v>
      </c>
      <c r="E9" s="135">
        <v>0</v>
      </c>
      <c r="F9" s="120">
        <v>0</v>
      </c>
      <c r="G9" s="134">
        <v>0</v>
      </c>
      <c r="H9" s="134">
        <v>0</v>
      </c>
      <c r="I9" s="128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21">
        <v>0</v>
      </c>
    </row>
    <row r="10" spans="1:19" ht="12.75">
      <c r="A10" s="58">
        <v>0</v>
      </c>
      <c r="B10" s="56">
        <f t="shared" si="0"/>
        <v>0</v>
      </c>
      <c r="C10" s="24" t="str">
        <f t="shared" si="1"/>
        <v>000</v>
      </c>
      <c r="D10" s="127">
        <v>0</v>
      </c>
      <c r="E10" s="120">
        <v>0</v>
      </c>
      <c r="F10" s="120">
        <v>0</v>
      </c>
      <c r="G10" s="128">
        <v>0</v>
      </c>
      <c r="H10" s="128">
        <v>0</v>
      </c>
      <c r="I10" s="128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</row>
    <row r="11" spans="1:19" ht="12.75">
      <c r="A11" s="58">
        <v>0</v>
      </c>
      <c r="B11" s="56">
        <f t="shared" si="0"/>
        <v>0</v>
      </c>
      <c r="C11" s="24" t="str">
        <f t="shared" si="1"/>
        <v>000</v>
      </c>
      <c r="D11" s="127">
        <v>0</v>
      </c>
      <c r="E11" s="120">
        <v>0</v>
      </c>
      <c r="F11" s="120">
        <v>0</v>
      </c>
      <c r="G11" s="128">
        <v>0</v>
      </c>
      <c r="H11" s="128">
        <v>0</v>
      </c>
      <c r="I11" s="128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</row>
    <row r="12" spans="1:19" ht="12.75">
      <c r="A12" s="58">
        <v>0</v>
      </c>
      <c r="B12" s="56">
        <f t="shared" si="0"/>
        <v>0</v>
      </c>
      <c r="C12" s="24" t="str">
        <f t="shared" si="1"/>
        <v>000</v>
      </c>
      <c r="D12" s="127">
        <v>0</v>
      </c>
      <c r="E12" s="120">
        <v>0</v>
      </c>
      <c r="F12" s="120">
        <v>0</v>
      </c>
      <c r="G12" s="128">
        <v>0</v>
      </c>
      <c r="H12" s="128">
        <v>0</v>
      </c>
      <c r="I12" s="128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21">
        <v>0</v>
      </c>
    </row>
    <row r="13" spans="1:19" ht="12.75">
      <c r="A13" s="58">
        <v>0</v>
      </c>
      <c r="B13" s="56">
        <f t="shared" si="0"/>
        <v>0</v>
      </c>
      <c r="C13" s="24" t="str">
        <f t="shared" si="1"/>
        <v>000</v>
      </c>
      <c r="D13" s="127">
        <v>0</v>
      </c>
      <c r="E13" s="120">
        <v>0</v>
      </c>
      <c r="F13" s="120">
        <v>0</v>
      </c>
      <c r="G13" s="128">
        <v>0</v>
      </c>
      <c r="H13" s="128">
        <v>0</v>
      </c>
      <c r="I13" s="128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  <c r="S13" s="121">
        <v>0</v>
      </c>
    </row>
    <row r="14" spans="1:19" ht="12.75">
      <c r="A14" s="58">
        <v>0</v>
      </c>
      <c r="B14" s="56">
        <f t="shared" si="0"/>
        <v>0</v>
      </c>
      <c r="C14" s="24" t="str">
        <f t="shared" si="1"/>
        <v>000</v>
      </c>
      <c r="D14" s="127">
        <v>0</v>
      </c>
      <c r="E14" s="120">
        <v>0</v>
      </c>
      <c r="F14" s="120">
        <v>0</v>
      </c>
      <c r="G14" s="128">
        <v>0</v>
      </c>
      <c r="H14" s="128">
        <v>0</v>
      </c>
      <c r="I14" s="128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1">
        <v>0</v>
      </c>
    </row>
    <row r="15" spans="1:19" ht="13.5" thickBot="1">
      <c r="A15" s="1"/>
      <c r="B15" s="12"/>
      <c r="D15" s="146" t="s">
        <v>511</v>
      </c>
      <c r="E15" s="124">
        <v>0</v>
      </c>
      <c r="F15" s="124">
        <v>0</v>
      </c>
      <c r="G15" s="132">
        <v>0</v>
      </c>
      <c r="H15" s="132">
        <v>0</v>
      </c>
      <c r="I15" s="132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4">
        <v>0</v>
      </c>
      <c r="S15" s="125">
        <v>0</v>
      </c>
    </row>
    <row r="16" spans="1:19" ht="12.75" hidden="1">
      <c r="A16" s="1"/>
      <c r="B16" s="12"/>
      <c r="C16" s="17"/>
      <c r="D16" s="1" t="e">
        <f>'[4]qa-Door Quantities'!A14</f>
        <v>#REF!</v>
      </c>
      <c r="E16" t="e">
        <f>'[4]qa-Door Quantities'!B14</f>
        <v>#REF!</v>
      </c>
      <c r="F16" t="e">
        <f>'[4]qa-Door Quantities'!C14</f>
        <v>#REF!</v>
      </c>
      <c r="G16" s="1" t="e">
        <f>'[4]qa-Door Quantities'!D14</f>
        <v>#REF!</v>
      </c>
      <c r="H16" s="1" t="e">
        <f>'[4]qa-Door Quantities'!E14</f>
        <v>#REF!</v>
      </c>
      <c r="I16" s="1" t="e">
        <f>'[4]qa-Door Quantities'!F14</f>
        <v>#REF!</v>
      </c>
      <c r="J16" t="e">
        <f>'[4]qa-Door Quantities'!G14</f>
        <v>#REF!</v>
      </c>
      <c r="K16" t="e">
        <f>'[4]qa-Door Quantities'!H14</f>
        <v>#REF!</v>
      </c>
      <c r="L16" t="e">
        <f>'[4]qa-Door Quantities'!I14</f>
        <v>#REF!</v>
      </c>
      <c r="M16" t="e">
        <f>'[4]qa-Door Quantities'!J14</f>
        <v>#REF!</v>
      </c>
      <c r="N16" t="e">
        <f>'[4]qa-Door Quantities'!K14</f>
        <v>#REF!</v>
      </c>
      <c r="O16" t="e">
        <f>'[4]qa-Door Quantities'!L14</f>
        <v>#REF!</v>
      </c>
      <c r="P16" t="e">
        <f>'[4]qa-Door Quantities'!M14</f>
        <v>#REF!</v>
      </c>
      <c r="Q16" t="e">
        <f>'[4]qa-Door Quantities'!N14</f>
        <v>#REF!</v>
      </c>
      <c r="R16" t="e">
        <f>'[4]qa-Door Quantities'!O14</f>
        <v>#REF!</v>
      </c>
      <c r="S16" t="e">
        <f>'[4]qa-Door Quantities'!P14</f>
        <v>#REF!</v>
      </c>
    </row>
    <row r="17" spans="1:9" ht="12.75" hidden="1">
      <c r="A17" s="1"/>
      <c r="B17" s="12"/>
      <c r="C17" s="17"/>
      <c r="D17" s="1"/>
      <c r="G17" s="1"/>
      <c r="H17" s="1"/>
      <c r="I17" s="1"/>
    </row>
    <row r="18" spans="1:9" ht="12.75" hidden="1">
      <c r="A18" s="1"/>
      <c r="B18" s="12"/>
      <c r="C18" s="17"/>
      <c r="D18" s="1"/>
      <c r="G18" s="1"/>
      <c r="H18" s="1"/>
      <c r="I18" s="1"/>
    </row>
    <row r="19" spans="1:9" ht="12.75" hidden="1">
      <c r="A19" s="1"/>
      <c r="B19" s="12"/>
      <c r="C19" s="17"/>
      <c r="D19" s="1"/>
      <c r="G19" s="1"/>
      <c r="H19" s="1"/>
      <c r="I19" s="1"/>
    </row>
    <row r="20" spans="1:9" ht="12.75" hidden="1">
      <c r="A20" s="1"/>
      <c r="B20" s="12"/>
      <c r="C20" s="17"/>
      <c r="D20" s="1"/>
      <c r="G20" s="1"/>
      <c r="H20" s="1"/>
      <c r="I20" s="1"/>
    </row>
    <row r="21" spans="1:9" ht="12.75" hidden="1">
      <c r="A21" s="1"/>
      <c r="B21" s="12"/>
      <c r="C21" s="17"/>
      <c r="D21" s="1"/>
      <c r="G21" s="1"/>
      <c r="H21" s="1"/>
      <c r="I21" s="1"/>
    </row>
    <row r="22" spans="1:9" ht="12.75" hidden="1">
      <c r="A22" s="1"/>
      <c r="B22" s="12"/>
      <c r="C22" s="17"/>
      <c r="D22" s="1"/>
      <c r="G22" s="1"/>
      <c r="H22" s="1"/>
      <c r="I22" s="1"/>
    </row>
    <row r="23" spans="1:9" ht="12.75" hidden="1">
      <c r="A23" s="1"/>
      <c r="B23" s="12"/>
      <c r="C23" s="17"/>
      <c r="D23" s="1"/>
      <c r="G23" s="1"/>
      <c r="H23" s="1"/>
      <c r="I23" s="1"/>
    </row>
    <row r="24" spans="1:9" ht="12.75" hidden="1">
      <c r="A24" s="1"/>
      <c r="B24" s="12"/>
      <c r="C24" s="17"/>
      <c r="D24" s="1"/>
      <c r="G24" s="1"/>
      <c r="H24" s="1"/>
      <c r="I24" s="1"/>
    </row>
    <row r="25" spans="1:9" ht="12.75" hidden="1">
      <c r="A25" s="1"/>
      <c r="B25" s="12"/>
      <c r="C25" s="17"/>
      <c r="D25" s="1"/>
      <c r="G25" s="1"/>
      <c r="H25" s="1"/>
      <c r="I25" s="1"/>
    </row>
    <row r="26" spans="1:9" ht="12.75">
      <c r="A26" s="9" t="s">
        <v>1198</v>
      </c>
      <c r="B26" s="12"/>
      <c r="C26" s="17"/>
      <c r="D26" s="1"/>
      <c r="G26" s="1"/>
      <c r="H26" s="1"/>
      <c r="I26" s="1"/>
    </row>
    <row r="27" spans="1:9" ht="12.75">
      <c r="A27" s="9" t="s">
        <v>1329</v>
      </c>
      <c r="B27" s="14">
        <f>SUM(B6:B26)</f>
        <v>1044</v>
      </c>
      <c r="C27" s="17"/>
      <c r="D27" s="1"/>
      <c r="F27">
        <f>SUM(F6:F9)</f>
        <v>6</v>
      </c>
      <c r="G27" s="9" t="s">
        <v>1187</v>
      </c>
      <c r="H27" s="1"/>
      <c r="I27" s="1"/>
    </row>
    <row r="28" spans="1:9" ht="12.75">
      <c r="A28" s="1"/>
      <c r="B28" s="12"/>
      <c r="C28" s="17"/>
      <c r="D28" s="1"/>
      <c r="G28" s="1"/>
      <c r="H28" s="1"/>
      <c r="I28" s="1"/>
    </row>
    <row r="29" spans="1:9" ht="12.75">
      <c r="A29" s="1"/>
      <c r="B29" s="12"/>
      <c r="C29" s="17"/>
      <c r="D29" s="1"/>
      <c r="G29" s="1"/>
      <c r="H29" s="1"/>
      <c r="I29" s="1"/>
    </row>
    <row r="30" spans="1:10" ht="15">
      <c r="A30" s="1"/>
      <c r="B30" s="12"/>
      <c r="C30" s="17"/>
      <c r="D30" s="174"/>
      <c r="E30" s="174"/>
      <c r="F30" s="174"/>
      <c r="G30" s="174"/>
      <c r="H30" s="174"/>
      <c r="I30" s="174"/>
      <c r="J30" s="174"/>
    </row>
    <row r="31" spans="1:10" ht="15">
      <c r="A31" s="1"/>
      <c r="B31" s="12"/>
      <c r="C31" s="17"/>
      <c r="D31" s="172"/>
      <c r="E31" s="172"/>
      <c r="F31" s="172"/>
      <c r="G31" s="172"/>
      <c r="H31" s="172"/>
      <c r="I31" s="172"/>
      <c r="J31" s="172"/>
    </row>
    <row r="32" spans="1:10" ht="12.75">
      <c r="A32" s="1"/>
      <c r="B32" s="12"/>
      <c r="C32" s="17"/>
      <c r="D32" s="147"/>
      <c r="E32" s="147"/>
      <c r="F32" s="147"/>
      <c r="G32" s="147"/>
      <c r="H32" s="147"/>
      <c r="I32" s="147"/>
      <c r="J32" s="147"/>
    </row>
    <row r="33" spans="1:10" ht="12.75">
      <c r="A33" s="1"/>
      <c r="B33" s="12"/>
      <c r="C33" s="17"/>
      <c r="D33" s="147"/>
      <c r="E33" s="147"/>
      <c r="F33" s="147"/>
      <c r="G33" s="147"/>
      <c r="H33" s="147"/>
      <c r="I33" s="147"/>
      <c r="J33" s="147"/>
    </row>
    <row r="34" spans="1:10" ht="12.75">
      <c r="A34" s="1"/>
      <c r="B34" s="12"/>
      <c r="C34" s="17"/>
      <c r="D34" s="147"/>
      <c r="E34" s="147"/>
      <c r="F34" s="147"/>
      <c r="G34" s="147"/>
      <c r="H34" s="147"/>
      <c r="I34" s="147"/>
      <c r="J34" s="147"/>
    </row>
    <row r="35" spans="1:10" ht="12.75">
      <c r="A35" s="1"/>
      <c r="B35" s="12"/>
      <c r="C35" s="17"/>
      <c r="D35" s="147"/>
      <c r="E35" s="147"/>
      <c r="F35" s="147"/>
      <c r="G35" s="147"/>
      <c r="H35" s="147"/>
      <c r="I35" s="147"/>
      <c r="J35" s="147"/>
    </row>
    <row r="36" spans="1:9" ht="12.75">
      <c r="A36" s="1"/>
      <c r="B36" s="12"/>
      <c r="C36" s="17"/>
      <c r="D36" s="1"/>
      <c r="G36" s="1"/>
      <c r="H36" s="1"/>
      <c r="I36" s="1"/>
    </row>
    <row r="37" spans="1:9" ht="12.75">
      <c r="A37" s="1"/>
      <c r="B37" s="12"/>
      <c r="C37" s="17"/>
      <c r="D37" s="1"/>
      <c r="G37" s="1"/>
      <c r="H37" s="1"/>
      <c r="I37" s="1"/>
    </row>
    <row r="38" spans="1:9" ht="12.75">
      <c r="A38" s="1"/>
      <c r="B38" s="12"/>
      <c r="C38" s="17"/>
      <c r="D38" s="1"/>
      <c r="G38" s="1"/>
      <c r="H38" s="1"/>
      <c r="I38" s="1"/>
    </row>
    <row r="39" spans="1:9" ht="12.75">
      <c r="A39" s="1"/>
      <c r="B39" s="12"/>
      <c r="C39" s="17"/>
      <c r="D39" s="1"/>
      <c r="G39" s="1"/>
      <c r="H39" s="1"/>
      <c r="I39" s="1"/>
    </row>
    <row r="40" spans="1:9" ht="12.75">
      <c r="A40" s="1"/>
      <c r="B40" s="12"/>
      <c r="C40" s="17"/>
      <c r="D40" s="1"/>
      <c r="G40" s="1"/>
      <c r="H40" s="1"/>
      <c r="I40" s="1"/>
    </row>
    <row r="41" spans="1:9" ht="12.75">
      <c r="A41" s="1"/>
      <c r="B41" s="12"/>
      <c r="C41" s="17"/>
      <c r="D41" s="1"/>
      <c r="G41" s="1"/>
      <c r="H41" s="1"/>
      <c r="I41" s="1"/>
    </row>
    <row r="42" spans="1:9" ht="12.75">
      <c r="A42" s="1"/>
      <c r="B42" s="12"/>
      <c r="C42" s="17"/>
      <c r="D42" s="1"/>
      <c r="G42" s="1"/>
      <c r="H42" s="1"/>
      <c r="I42" s="1"/>
    </row>
    <row r="43" spans="1:9" ht="12.75">
      <c r="A43" s="1"/>
      <c r="B43" s="12"/>
      <c r="C43" s="17"/>
      <c r="D43" s="1"/>
      <c r="G43" s="1"/>
      <c r="H43" s="1"/>
      <c r="I43" s="1"/>
    </row>
    <row r="44" spans="1:9" ht="12.75">
      <c r="A44" s="1"/>
      <c r="B44" s="12"/>
      <c r="C44" s="17"/>
      <c r="D44" s="1"/>
      <c r="G44" s="1"/>
      <c r="H44" s="1"/>
      <c r="I44" s="1"/>
    </row>
    <row r="45" spans="1:9" ht="12.75">
      <c r="A45" s="1"/>
      <c r="B45" s="12"/>
      <c r="C45" s="17"/>
      <c r="D45" s="1"/>
      <c r="G45" s="1"/>
      <c r="H45" s="1"/>
      <c r="I45" s="1"/>
    </row>
    <row r="46" spans="1:9" ht="12.75">
      <c r="A46" s="1"/>
      <c r="B46" s="12"/>
      <c r="C46" s="17"/>
      <c r="D46" s="1"/>
      <c r="G46" s="1"/>
      <c r="H46" s="1"/>
      <c r="I46" s="1"/>
    </row>
    <row r="47" spans="1:3" ht="12.75">
      <c r="A47" s="1"/>
      <c r="B47" s="12"/>
      <c r="C47" s="17"/>
    </row>
    <row r="48" spans="1:9" ht="12.75">
      <c r="A48" s="1"/>
      <c r="B48" s="12"/>
      <c r="C48" s="17"/>
      <c r="D48" s="1"/>
      <c r="G48" s="1"/>
      <c r="H48" s="1"/>
      <c r="I48" s="1"/>
    </row>
    <row r="49" spans="1:9" ht="12.75">
      <c r="A49" s="1"/>
      <c r="B49" s="12"/>
      <c r="C49" s="17"/>
      <c r="D49" s="1"/>
      <c r="G49" s="1"/>
      <c r="H49" s="1"/>
      <c r="I49" s="1"/>
    </row>
    <row r="50" spans="1:3" ht="12.75">
      <c r="A50" s="1"/>
      <c r="B50" s="12"/>
      <c r="C50" s="17"/>
    </row>
    <row r="51" spans="1:9" ht="12.75">
      <c r="A51" s="1"/>
      <c r="B51" s="12"/>
      <c r="C51" s="17"/>
      <c r="D51" s="1"/>
      <c r="G51" s="1"/>
      <c r="H51" s="1"/>
      <c r="I51" s="1"/>
    </row>
    <row r="52" spans="1:3" ht="12.75">
      <c r="A52" s="1"/>
      <c r="B52" s="12"/>
      <c r="C52" s="17"/>
    </row>
    <row r="53" spans="1:9" ht="12.75">
      <c r="A53" s="1"/>
      <c r="B53" s="12"/>
      <c r="C53" s="17"/>
      <c r="D53" s="1"/>
      <c r="G53" s="1"/>
      <c r="H53" s="1"/>
      <c r="I53" s="1"/>
    </row>
    <row r="54" spans="1:9" ht="12.75">
      <c r="A54" s="1"/>
      <c r="B54" s="12"/>
      <c r="C54" s="17"/>
      <c r="D54" s="1"/>
      <c r="G54" s="1"/>
      <c r="H54" s="1"/>
      <c r="I54" s="1"/>
    </row>
    <row r="55" spans="1:9" ht="12.75">
      <c r="A55" s="1"/>
      <c r="B55" s="12"/>
      <c r="C55" s="17"/>
      <c r="D55" s="1"/>
      <c r="G55" s="1"/>
      <c r="H55" s="1"/>
      <c r="I55" s="1"/>
    </row>
    <row r="56" spans="1:9" ht="12.75">
      <c r="A56" s="1"/>
      <c r="B56" s="12"/>
      <c r="C56" s="17"/>
      <c r="D56" s="1"/>
      <c r="G56" s="1"/>
      <c r="H56" s="1"/>
      <c r="I56" s="1"/>
    </row>
    <row r="57" spans="1:3" ht="12.75">
      <c r="A57" s="1"/>
      <c r="B57" s="12"/>
      <c r="C57" s="17"/>
    </row>
    <row r="58" spans="1:3" ht="12.75">
      <c r="A58" s="1"/>
      <c r="B58" s="12"/>
      <c r="C58" s="17"/>
    </row>
    <row r="59" spans="1:3" ht="12.75">
      <c r="A59" s="1"/>
      <c r="B59" s="12"/>
      <c r="C59" s="17"/>
    </row>
    <row r="60" spans="1:3" ht="12.75">
      <c r="A60" s="1"/>
      <c r="B60" s="12"/>
      <c r="C60" s="17"/>
    </row>
    <row r="61" spans="1:3" ht="12.75">
      <c r="A61" s="1"/>
      <c r="B61" s="12"/>
      <c r="C61" s="17"/>
    </row>
    <row r="62" spans="1:9" ht="12.75">
      <c r="A62" s="1"/>
      <c r="B62" s="12"/>
      <c r="C62" s="17"/>
      <c r="D62" s="1"/>
      <c r="G62" s="1"/>
      <c r="H62" s="1"/>
      <c r="I62" s="1"/>
    </row>
    <row r="63" spans="1:9" ht="12.75">
      <c r="A63" s="1"/>
      <c r="B63" s="12"/>
      <c r="C63" s="17"/>
      <c r="D63" s="1"/>
      <c r="G63" s="1"/>
      <c r="H63" s="1"/>
      <c r="I63" s="1"/>
    </row>
    <row r="64" spans="1:9" ht="12.75">
      <c r="A64" s="1"/>
      <c r="B64" s="12"/>
      <c r="C64" s="17"/>
      <c r="D64" s="1"/>
      <c r="G64" s="1"/>
      <c r="H64" s="1"/>
      <c r="I64" s="1"/>
    </row>
    <row r="65" spans="1:9" ht="12.75">
      <c r="A65" s="1"/>
      <c r="B65" s="12"/>
      <c r="C65" s="17"/>
      <c r="D65" s="1"/>
      <c r="G65" s="1"/>
      <c r="H65" s="1"/>
      <c r="I65" s="1"/>
    </row>
    <row r="66" spans="1:9" ht="12.75">
      <c r="A66" s="1"/>
      <c r="B66" s="12"/>
      <c r="C66" s="17"/>
      <c r="D66" s="1"/>
      <c r="G66" s="1"/>
      <c r="H66" s="1"/>
      <c r="I66" s="1"/>
    </row>
    <row r="67" spans="1:9" ht="12.75">
      <c r="A67" s="1"/>
      <c r="B67" s="12"/>
      <c r="C67" s="17"/>
      <c r="D67" s="1"/>
      <c r="G67" s="1"/>
      <c r="H67" s="1"/>
      <c r="I67" s="1"/>
    </row>
    <row r="68" spans="1:9" ht="12.75">
      <c r="A68" s="1"/>
      <c r="B68" s="12"/>
      <c r="C68" s="17"/>
      <c r="D68" s="1"/>
      <c r="G68" s="1"/>
      <c r="H68" s="1"/>
      <c r="I68" s="1"/>
    </row>
    <row r="69" spans="1:9" ht="12.75">
      <c r="A69" s="1"/>
      <c r="B69" s="12"/>
      <c r="C69" s="17"/>
      <c r="D69" s="1"/>
      <c r="G69" s="1"/>
      <c r="H69" s="1"/>
      <c r="I69" s="1"/>
    </row>
    <row r="70" spans="1:9" ht="12.75">
      <c r="A70" s="1"/>
      <c r="B70" s="12"/>
      <c r="C70" s="17"/>
      <c r="D70" s="1"/>
      <c r="G70" s="1"/>
      <c r="H70" s="1"/>
      <c r="I70" s="1"/>
    </row>
    <row r="71" spans="1:9" ht="12.75">
      <c r="A71" s="1"/>
      <c r="B71" s="12"/>
      <c r="C71" s="17"/>
      <c r="D71" s="1"/>
      <c r="G71" s="1"/>
      <c r="H71" s="1"/>
      <c r="I71" s="1"/>
    </row>
    <row r="72" spans="1:9" ht="12.75">
      <c r="A72" s="1"/>
      <c r="B72" s="12"/>
      <c r="C72" s="17"/>
      <c r="D72" s="1"/>
      <c r="G72" s="1"/>
      <c r="H72" s="1"/>
      <c r="I72" s="1"/>
    </row>
    <row r="73" spans="1:9" ht="12.75">
      <c r="A73" s="1"/>
      <c r="B73" s="12"/>
      <c r="C73" s="17"/>
      <c r="D73" s="1"/>
      <c r="G73" s="1"/>
      <c r="H73" s="1"/>
      <c r="I73" s="1"/>
    </row>
    <row r="74" spans="1:9" ht="12.75">
      <c r="A74" s="1"/>
      <c r="B74" s="12"/>
      <c r="C74" s="17"/>
      <c r="D74" s="1"/>
      <c r="G74" s="1"/>
      <c r="H74" s="1"/>
      <c r="I74" s="1"/>
    </row>
    <row r="75" spans="1:9" ht="12.75">
      <c r="A75" s="1"/>
      <c r="B75" s="12"/>
      <c r="C75" s="17"/>
      <c r="D75" s="1"/>
      <c r="G75" s="1"/>
      <c r="H75" s="1"/>
      <c r="I75" s="1"/>
    </row>
    <row r="76" spans="1:9" ht="12.75">
      <c r="A76" s="1"/>
      <c r="B76" s="12"/>
      <c r="C76" s="17"/>
      <c r="D76" s="1"/>
      <c r="G76" s="1"/>
      <c r="H76" s="1"/>
      <c r="I76" s="1"/>
    </row>
    <row r="77" spans="1:9" ht="12.75">
      <c r="A77" s="1"/>
      <c r="B77" s="12"/>
      <c r="C77" s="17"/>
      <c r="D77" s="1"/>
      <c r="G77" s="1"/>
      <c r="H77" s="1"/>
      <c r="I77" s="1"/>
    </row>
    <row r="78" spans="1:9" ht="12.75">
      <c r="A78" s="1"/>
      <c r="B78" s="12"/>
      <c r="C78" s="17"/>
      <c r="D78" s="1"/>
      <c r="G78" s="1"/>
      <c r="H78" s="1"/>
      <c r="I78" s="1"/>
    </row>
    <row r="79" spans="1:9" ht="12.75">
      <c r="A79" s="1"/>
      <c r="B79" s="12"/>
      <c r="C79" s="17"/>
      <c r="D79" s="1"/>
      <c r="G79" s="1"/>
      <c r="H79" s="1"/>
      <c r="I79" s="1"/>
    </row>
    <row r="80" spans="1:9" ht="12.75">
      <c r="A80" s="1"/>
      <c r="B80" s="12"/>
      <c r="C80" s="17"/>
      <c r="D80" s="1"/>
      <c r="G80" s="1"/>
      <c r="H80" s="1"/>
      <c r="I80" s="1"/>
    </row>
    <row r="81" spans="1:9" ht="12.75">
      <c r="A81" s="1"/>
      <c r="B81" s="12"/>
      <c r="C81" s="17"/>
      <c r="D81" s="1"/>
      <c r="G81" s="1"/>
      <c r="H81" s="1"/>
      <c r="I81" s="1"/>
    </row>
    <row r="82" spans="1:9" ht="12.75">
      <c r="A82" s="1"/>
      <c r="B82" s="12"/>
      <c r="C82" s="17"/>
      <c r="D82" s="1"/>
      <c r="G82" s="1"/>
      <c r="H82" s="1"/>
      <c r="I82" s="1"/>
    </row>
    <row r="83" spans="1:9" ht="12.75">
      <c r="A83" s="1"/>
      <c r="B83" s="12"/>
      <c r="C83" s="17"/>
      <c r="D83" s="1"/>
      <c r="G83" s="1"/>
      <c r="H83" s="1"/>
      <c r="I83" s="1"/>
    </row>
  </sheetData>
  <sheetProtection/>
  <conditionalFormatting sqref="D3:R15 C6:C1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R83"/>
  <sheetViews>
    <sheetView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9.421875" style="0" bestFit="1" customWidth="1"/>
    <col min="2" max="2" width="11.7109375" style="15" customWidth="1"/>
    <col min="3" max="3" width="39.57421875" style="24" hidden="1" customWidth="1"/>
    <col min="4" max="4" width="24.00390625" style="0" customWidth="1"/>
    <col min="5" max="5" width="22.00390625" style="0" bestFit="1" customWidth="1"/>
    <col min="6" max="6" width="11.7109375" style="0" bestFit="1" customWidth="1"/>
    <col min="7" max="7" width="23.57421875" style="0" customWidth="1"/>
    <col min="11" max="11" width="20.140625" style="0" customWidth="1"/>
    <col min="12" max="12" width="15.8515625" style="0" customWidth="1"/>
  </cols>
  <sheetData>
    <row r="1" spans="1:9" ht="12.75">
      <c r="A1" s="1"/>
      <c r="B1" s="12"/>
      <c r="C1" s="17"/>
      <c r="D1" s="1"/>
      <c r="E1" s="1"/>
      <c r="F1" s="1"/>
      <c r="G1" s="1"/>
      <c r="H1" s="1"/>
      <c r="I1" s="1"/>
    </row>
    <row r="2" spans="1:9" ht="13.5" thickBot="1">
      <c r="A2" s="1"/>
      <c r="B2" s="12"/>
      <c r="C2" s="17"/>
      <c r="D2" s="1"/>
      <c r="G2" s="1"/>
      <c r="H2" s="1"/>
      <c r="I2" s="1"/>
    </row>
    <row r="3" spans="1:18" ht="12.75">
      <c r="A3" s="1"/>
      <c r="B3" s="12"/>
      <c r="C3" s="17"/>
      <c r="D3" s="137" t="s">
        <v>512</v>
      </c>
      <c r="E3" s="117">
        <v>0</v>
      </c>
      <c r="F3" s="117">
        <v>0</v>
      </c>
      <c r="G3" s="126">
        <v>0</v>
      </c>
      <c r="H3" s="126">
        <v>0</v>
      </c>
      <c r="I3" s="126">
        <v>0</v>
      </c>
      <c r="J3" s="117">
        <v>0</v>
      </c>
      <c r="K3" s="117">
        <v>0</v>
      </c>
      <c r="L3" s="117">
        <v>0</v>
      </c>
      <c r="M3" s="117">
        <v>0</v>
      </c>
      <c r="N3" s="117">
        <v>0</v>
      </c>
      <c r="O3" s="117">
        <v>0</v>
      </c>
      <c r="P3" s="117">
        <v>0</v>
      </c>
      <c r="Q3" s="117">
        <v>0</v>
      </c>
      <c r="R3" s="118">
        <v>0</v>
      </c>
    </row>
    <row r="4" spans="1:18" ht="12.75">
      <c r="A4" s="1"/>
      <c r="B4" s="12"/>
      <c r="C4" s="17"/>
      <c r="D4" s="138" t="s">
        <v>475</v>
      </c>
      <c r="E4" s="120" t="s">
        <v>497</v>
      </c>
      <c r="F4" s="120" t="s">
        <v>488</v>
      </c>
      <c r="G4" s="145" t="s">
        <v>513</v>
      </c>
      <c r="H4" s="145" t="s">
        <v>492</v>
      </c>
      <c r="I4" s="145" t="s">
        <v>467</v>
      </c>
      <c r="J4" s="120" t="s">
        <v>504</v>
      </c>
      <c r="K4" s="120" t="s">
        <v>480</v>
      </c>
      <c r="L4" s="120" t="s">
        <v>514</v>
      </c>
      <c r="M4" s="120" t="s">
        <v>507</v>
      </c>
      <c r="N4" s="120" t="s">
        <v>508</v>
      </c>
      <c r="O4" s="120" t="s">
        <v>509</v>
      </c>
      <c r="P4" s="120" t="s">
        <v>515</v>
      </c>
      <c r="Q4" s="120" t="s">
        <v>481</v>
      </c>
      <c r="R4" s="121">
        <v>0</v>
      </c>
    </row>
    <row r="5" spans="1:18" ht="12.75">
      <c r="A5" s="9" t="s">
        <v>1622</v>
      </c>
      <c r="B5" s="21" t="s">
        <v>1791</v>
      </c>
      <c r="C5" s="22"/>
      <c r="D5" s="127">
        <v>0</v>
      </c>
      <c r="E5" s="120">
        <v>0</v>
      </c>
      <c r="F5" s="120">
        <v>0</v>
      </c>
      <c r="G5" s="128">
        <v>0</v>
      </c>
      <c r="H5" s="128">
        <v>0</v>
      </c>
      <c r="I5" s="128">
        <v>0</v>
      </c>
      <c r="J5" s="120">
        <v>0</v>
      </c>
      <c r="K5" s="120">
        <v>0</v>
      </c>
      <c r="L5" s="120">
        <v>0</v>
      </c>
      <c r="M5" s="120">
        <v>0</v>
      </c>
      <c r="N5" s="120">
        <v>0</v>
      </c>
      <c r="O5" s="120">
        <v>0</v>
      </c>
      <c r="P5" s="120">
        <v>0</v>
      </c>
      <c r="Q5" s="120">
        <v>0</v>
      </c>
      <c r="R5" s="121">
        <v>0</v>
      </c>
    </row>
    <row r="6" spans="1:18" ht="12.75">
      <c r="A6" s="25">
        <f>UnitPrices!C179</f>
        <v>181.5</v>
      </c>
      <c r="B6" s="18">
        <f>A6*F6</f>
        <v>1270.5</v>
      </c>
      <c r="C6" s="24" t="str">
        <f>CONCATENATE(E6,G6)</f>
        <v>Windows  Casement 3x3 with Trim</v>
      </c>
      <c r="D6" s="136">
        <v>0</v>
      </c>
      <c r="E6" s="135" t="s">
        <v>473</v>
      </c>
      <c r="F6" s="120">
        <v>7</v>
      </c>
      <c r="G6" s="134" t="s">
        <v>135</v>
      </c>
      <c r="H6" s="134" t="s">
        <v>132</v>
      </c>
      <c r="I6" s="128">
        <v>914</v>
      </c>
      <c r="J6" s="120">
        <v>1219</v>
      </c>
      <c r="K6" s="135" t="s">
        <v>516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1">
        <v>0</v>
      </c>
    </row>
    <row r="7" spans="1:18" ht="12.75">
      <c r="A7" s="25">
        <f>UnitPrices!C180</f>
        <v>213.5</v>
      </c>
      <c r="B7" s="18">
        <f>A7*F7</f>
        <v>640.5</v>
      </c>
      <c r="C7" s="24" t="str">
        <f>CONCATENATE(E7,G7)</f>
        <v>0Casement Dbl with Trim</v>
      </c>
      <c r="D7" s="127">
        <v>0</v>
      </c>
      <c r="E7" s="120">
        <v>0</v>
      </c>
      <c r="F7" s="120">
        <v>3</v>
      </c>
      <c r="G7" s="134" t="s">
        <v>134</v>
      </c>
      <c r="H7" s="134" t="s">
        <v>132</v>
      </c>
      <c r="I7" s="128">
        <v>813</v>
      </c>
      <c r="J7" s="120">
        <v>1219</v>
      </c>
      <c r="K7" s="135" t="s">
        <v>516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1">
        <v>0</v>
      </c>
    </row>
    <row r="8" spans="1:18" ht="12.75">
      <c r="A8" s="25">
        <f>UnitPrices!C181</f>
        <v>214.5</v>
      </c>
      <c r="B8" s="18">
        <f>A8*F8</f>
        <v>429</v>
      </c>
      <c r="D8" s="127">
        <v>0</v>
      </c>
      <c r="E8" s="120">
        <v>0</v>
      </c>
      <c r="F8" s="120">
        <v>2</v>
      </c>
      <c r="G8" s="134" t="s">
        <v>134</v>
      </c>
      <c r="H8" s="134" t="s">
        <v>132</v>
      </c>
      <c r="I8" s="128">
        <v>813</v>
      </c>
      <c r="J8" s="120">
        <v>600</v>
      </c>
      <c r="K8" s="120" t="s">
        <v>516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1">
        <v>0</v>
      </c>
    </row>
    <row r="9" spans="1:18" ht="12.75">
      <c r="A9" s="25">
        <v>0</v>
      </c>
      <c r="B9" s="18">
        <f>A9*F9</f>
        <v>0</v>
      </c>
      <c r="D9" s="127">
        <v>0</v>
      </c>
      <c r="E9" s="120">
        <v>0</v>
      </c>
      <c r="F9" s="120">
        <v>0</v>
      </c>
      <c r="G9" s="145">
        <v>0</v>
      </c>
      <c r="H9" s="145">
        <v>0</v>
      </c>
      <c r="I9" s="128">
        <v>0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1">
        <v>0</v>
      </c>
    </row>
    <row r="10" spans="1:18" ht="12.75">
      <c r="A10" s="25">
        <v>0</v>
      </c>
      <c r="B10" s="18">
        <f>A10*F10</f>
        <v>0</v>
      </c>
      <c r="D10" s="127">
        <v>0</v>
      </c>
      <c r="E10" s="120">
        <v>0</v>
      </c>
      <c r="F10" s="120">
        <v>0</v>
      </c>
      <c r="G10" s="145">
        <v>0</v>
      </c>
      <c r="H10" s="145">
        <v>0</v>
      </c>
      <c r="I10" s="128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1">
        <v>0</v>
      </c>
    </row>
    <row r="11" spans="1:18" ht="12.75">
      <c r="A11" s="1"/>
      <c r="B11" s="18"/>
      <c r="D11" s="127">
        <v>0</v>
      </c>
      <c r="E11" s="120">
        <v>0</v>
      </c>
      <c r="F11" s="120">
        <v>0</v>
      </c>
      <c r="G11" s="128">
        <v>0</v>
      </c>
      <c r="H11" s="128">
        <v>0</v>
      </c>
      <c r="I11" s="128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1">
        <v>0</v>
      </c>
    </row>
    <row r="12" spans="1:18" ht="12.75">
      <c r="A12" s="1"/>
      <c r="B12" s="12"/>
      <c r="D12" s="127">
        <v>0</v>
      </c>
      <c r="E12" s="120">
        <v>0</v>
      </c>
      <c r="F12" s="120">
        <v>0</v>
      </c>
      <c r="G12" s="128">
        <v>0</v>
      </c>
      <c r="H12" s="128">
        <v>0</v>
      </c>
      <c r="I12" s="128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1">
        <v>0</v>
      </c>
    </row>
    <row r="13" spans="1:18" ht="12.75">
      <c r="A13" s="1"/>
      <c r="B13" s="12"/>
      <c r="D13" s="127">
        <v>0</v>
      </c>
      <c r="E13" s="120">
        <v>0</v>
      </c>
      <c r="F13" s="120">
        <v>0</v>
      </c>
      <c r="G13" s="128">
        <v>0</v>
      </c>
      <c r="H13" s="128">
        <v>0</v>
      </c>
      <c r="I13" s="128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1">
        <v>0</v>
      </c>
    </row>
    <row r="14" spans="1:18" ht="12.75">
      <c r="A14" s="1"/>
      <c r="B14" s="12"/>
      <c r="D14" s="127">
        <v>0</v>
      </c>
      <c r="E14" s="120">
        <v>0</v>
      </c>
      <c r="F14" s="120">
        <v>0</v>
      </c>
      <c r="G14" s="128">
        <v>0</v>
      </c>
      <c r="H14" s="128">
        <v>0</v>
      </c>
      <c r="I14" s="128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1">
        <v>0</v>
      </c>
    </row>
    <row r="15" spans="1:18" ht="13.5" thickBot="1">
      <c r="A15" s="1"/>
      <c r="B15" s="12"/>
      <c r="D15" s="131">
        <v>0</v>
      </c>
      <c r="E15" s="124">
        <v>0</v>
      </c>
      <c r="F15" s="124">
        <v>0</v>
      </c>
      <c r="G15" s="132">
        <v>0</v>
      </c>
      <c r="H15" s="132">
        <v>0</v>
      </c>
      <c r="I15" s="132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0</v>
      </c>
      <c r="R15" s="125">
        <v>0</v>
      </c>
    </row>
    <row r="16" spans="1:18" ht="12.75" hidden="1">
      <c r="A16" s="1"/>
      <c r="B16" s="12"/>
      <c r="C16" s="17"/>
      <c r="D16" s="1">
        <f>'[3]qa-Window Quantities'!A14</f>
        <v>0</v>
      </c>
      <c r="E16">
        <f>'[3]qa-Window Quantities'!B14</f>
        <v>0</v>
      </c>
      <c r="F16">
        <f>'[3]qa-Window Quantities'!C14</f>
        <v>0</v>
      </c>
      <c r="G16" s="1">
        <f>'[3]qa-Window Quantities'!D14</f>
        <v>0</v>
      </c>
      <c r="H16" s="1">
        <f>'[3]qa-Window Quantities'!E14</f>
        <v>0</v>
      </c>
      <c r="I16" s="1">
        <f>'[3]qa-Window Quantities'!F14</f>
        <v>0</v>
      </c>
      <c r="J16">
        <f>'[3]qa-Window Quantities'!G14</f>
        <v>0</v>
      </c>
      <c r="K16">
        <f>'[3]qa-Window Quantities'!H14</f>
        <v>0</v>
      </c>
      <c r="L16">
        <f>'[3]qa-Window Quantities'!I14</f>
        <v>0</v>
      </c>
      <c r="M16">
        <f>'[3]qa-Window Quantities'!J14</f>
        <v>0</v>
      </c>
      <c r="N16">
        <f>'[3]qa-Window Quantities'!K14</f>
        <v>0</v>
      </c>
      <c r="O16">
        <f>'[3]qa-Window Quantities'!L14</f>
        <v>0</v>
      </c>
      <c r="P16">
        <f>'[3]qa-Window Quantities'!M14</f>
        <v>0</v>
      </c>
      <c r="Q16">
        <f>'[3]qa-Window Quantities'!N14</f>
        <v>0</v>
      </c>
      <c r="R16">
        <f>'[3]qa-Window Quantities'!O14</f>
        <v>0</v>
      </c>
    </row>
    <row r="17" spans="1:9" ht="12.75" hidden="1">
      <c r="A17" s="1"/>
      <c r="B17" s="12"/>
      <c r="C17" s="17"/>
      <c r="D17" s="1"/>
      <c r="G17" s="1"/>
      <c r="H17" s="1"/>
      <c r="I17" s="1"/>
    </row>
    <row r="18" spans="1:9" ht="12.75" hidden="1">
      <c r="A18" s="1"/>
      <c r="B18" s="12"/>
      <c r="C18" s="17"/>
      <c r="D18" s="1"/>
      <c r="G18" s="1"/>
      <c r="H18" s="1"/>
      <c r="I18" s="1"/>
    </row>
    <row r="19" spans="1:9" ht="12.75" hidden="1">
      <c r="A19" s="1"/>
      <c r="B19" s="12"/>
      <c r="C19" s="17"/>
      <c r="D19" s="1"/>
      <c r="G19" s="1"/>
      <c r="H19" s="1"/>
      <c r="I19" s="1"/>
    </row>
    <row r="20" spans="1:9" ht="12.75" hidden="1">
      <c r="A20" s="1"/>
      <c r="B20" s="12"/>
      <c r="C20" s="17"/>
      <c r="D20" s="1"/>
      <c r="G20" s="1"/>
      <c r="H20" s="1"/>
      <c r="I20" s="1"/>
    </row>
    <row r="21" spans="1:9" ht="12.75" hidden="1">
      <c r="A21" s="1"/>
      <c r="B21" s="12"/>
      <c r="C21" s="17"/>
      <c r="D21" s="1"/>
      <c r="G21" s="1"/>
      <c r="H21" s="1"/>
      <c r="I21" s="1"/>
    </row>
    <row r="22" spans="1:9" ht="12.75" hidden="1">
      <c r="A22" s="1"/>
      <c r="B22" s="12"/>
      <c r="C22" s="17"/>
      <c r="D22" s="1"/>
      <c r="G22" s="1"/>
      <c r="H22" s="1"/>
      <c r="I22" s="1"/>
    </row>
    <row r="23" spans="1:9" ht="12.75" hidden="1">
      <c r="A23" s="1"/>
      <c r="B23" s="12"/>
      <c r="C23" s="17"/>
      <c r="D23" s="1"/>
      <c r="G23" s="1"/>
      <c r="H23" s="1"/>
      <c r="I23" s="1"/>
    </row>
    <row r="24" spans="1:9" ht="12.75" hidden="1">
      <c r="A24" s="1"/>
      <c r="B24" s="12"/>
      <c r="C24" s="17"/>
      <c r="D24" s="1"/>
      <c r="G24" s="1"/>
      <c r="H24" s="1"/>
      <c r="I24" s="1"/>
    </row>
    <row r="25" spans="1:9" ht="12.75" hidden="1">
      <c r="A25" s="1"/>
      <c r="B25" s="12"/>
      <c r="C25" s="17"/>
      <c r="D25" s="1"/>
      <c r="G25" s="1"/>
      <c r="H25" s="1"/>
      <c r="I25" s="1"/>
    </row>
    <row r="26" spans="1:9" ht="12.75">
      <c r="A26" s="9" t="s">
        <v>371</v>
      </c>
      <c r="B26" s="12"/>
      <c r="C26" s="17"/>
      <c r="D26" s="1"/>
      <c r="G26" s="1"/>
      <c r="H26" s="1"/>
      <c r="I26" s="1"/>
    </row>
    <row r="27" spans="1:9" ht="12.75">
      <c r="A27" s="9" t="s">
        <v>1329</v>
      </c>
      <c r="B27" s="14">
        <f>SUM(B6:B26)</f>
        <v>2340</v>
      </c>
      <c r="C27" s="17"/>
      <c r="D27" s="1"/>
      <c r="F27">
        <f>SUM(F5:F26)</f>
        <v>12</v>
      </c>
      <c r="G27" s="9" t="s">
        <v>1187</v>
      </c>
      <c r="H27" s="1"/>
      <c r="I27" s="1"/>
    </row>
    <row r="28" spans="1:9" ht="12.75">
      <c r="A28" s="1"/>
      <c r="B28" s="12"/>
      <c r="C28" s="17"/>
      <c r="D28" s="1"/>
      <c r="G28" s="1"/>
      <c r="H28" s="1"/>
      <c r="I28" s="1"/>
    </row>
    <row r="29" spans="1:9" ht="12.75">
      <c r="A29" s="1"/>
      <c r="B29" s="12"/>
      <c r="C29" s="17"/>
      <c r="D29" s="1"/>
      <c r="G29" s="1"/>
      <c r="H29" s="1">
        <v>36</v>
      </c>
      <c r="I29" s="1">
        <v>48</v>
      </c>
    </row>
    <row r="30" spans="1:9" ht="15">
      <c r="A30" s="1"/>
      <c r="B30" s="12"/>
      <c r="C30" s="17"/>
      <c r="D30" s="174"/>
      <c r="E30" s="174"/>
      <c r="F30" s="174"/>
      <c r="G30" s="174"/>
      <c r="H30" s="174">
        <v>32</v>
      </c>
      <c r="I30" s="174">
        <f>48</f>
        <v>48</v>
      </c>
    </row>
    <row r="31" spans="1:9" ht="15">
      <c r="A31" s="1"/>
      <c r="B31" s="12"/>
      <c r="C31" s="17"/>
      <c r="D31" s="172"/>
      <c r="E31" s="172"/>
      <c r="F31" s="172"/>
      <c r="G31" s="172"/>
      <c r="H31" s="172">
        <v>32</v>
      </c>
      <c r="I31" s="172">
        <v>24</v>
      </c>
    </row>
    <row r="32" spans="1:10" ht="12.75">
      <c r="A32" s="1"/>
      <c r="B32" s="12"/>
      <c r="C32" s="17"/>
      <c r="D32" s="147"/>
      <c r="E32" s="147"/>
      <c r="F32" s="147"/>
      <c r="G32" s="147"/>
      <c r="H32" s="147"/>
      <c r="I32" s="147"/>
      <c r="J32" s="10"/>
    </row>
    <row r="33" spans="1:10" ht="12.75">
      <c r="A33" s="1"/>
      <c r="B33" s="12"/>
      <c r="C33" s="17"/>
      <c r="D33" s="147"/>
      <c r="E33" s="147"/>
      <c r="F33" s="147"/>
      <c r="G33" s="147"/>
      <c r="H33" s="147"/>
      <c r="I33" s="147"/>
      <c r="J33" s="10"/>
    </row>
    <row r="34" spans="1:10" ht="12.75">
      <c r="A34" s="1"/>
      <c r="B34" s="12"/>
      <c r="C34" s="17"/>
      <c r="D34" s="147"/>
      <c r="E34" s="147"/>
      <c r="F34" s="147"/>
      <c r="G34" s="147"/>
      <c r="H34" s="147"/>
      <c r="I34" s="147"/>
      <c r="J34" s="10"/>
    </row>
    <row r="35" spans="1:10" ht="12.75">
      <c r="A35" s="1"/>
      <c r="B35" s="12"/>
      <c r="C35" s="17"/>
      <c r="D35" s="147"/>
      <c r="E35" s="147"/>
      <c r="F35" s="147"/>
      <c r="G35" s="147"/>
      <c r="H35" s="147"/>
      <c r="I35" s="147"/>
      <c r="J35" s="10"/>
    </row>
    <row r="36" spans="1:10" ht="12.75">
      <c r="A36" s="1"/>
      <c r="B36" s="12"/>
      <c r="C36" s="17"/>
      <c r="D36" s="147"/>
      <c r="E36" s="147"/>
      <c r="F36" s="147"/>
      <c r="G36" s="147"/>
      <c r="H36" s="147"/>
      <c r="I36" s="147"/>
      <c r="J36" s="10"/>
    </row>
    <row r="37" spans="1:10" ht="12.75">
      <c r="A37" s="1"/>
      <c r="B37" s="12"/>
      <c r="C37" s="17"/>
      <c r="D37" s="183"/>
      <c r="E37" s="147"/>
      <c r="F37" s="147"/>
      <c r="G37" s="183"/>
      <c r="H37" s="183"/>
      <c r="I37" s="183"/>
      <c r="J37" s="10"/>
    </row>
    <row r="38" spans="1:10" ht="12.75">
      <c r="A38" s="1"/>
      <c r="B38" s="12"/>
      <c r="C38" s="17"/>
      <c r="D38" s="183"/>
      <c r="E38" s="147"/>
      <c r="F38" s="147"/>
      <c r="G38" s="183"/>
      <c r="H38" s="183"/>
      <c r="I38" s="183"/>
      <c r="J38" s="10"/>
    </row>
    <row r="39" spans="1:10" ht="12.75">
      <c r="A39" s="1"/>
      <c r="B39" s="12"/>
      <c r="C39" s="17"/>
      <c r="D39" s="183"/>
      <c r="E39" s="147"/>
      <c r="F39" s="147"/>
      <c r="G39" s="183"/>
      <c r="H39" s="183"/>
      <c r="I39" s="183"/>
      <c r="J39" s="10"/>
    </row>
    <row r="40" spans="1:10" ht="12.75">
      <c r="A40" s="1"/>
      <c r="B40" s="12"/>
      <c r="C40" s="17"/>
      <c r="D40" s="183"/>
      <c r="E40" s="147"/>
      <c r="F40" s="147"/>
      <c r="G40" s="183"/>
      <c r="H40" s="183"/>
      <c r="I40" s="183"/>
      <c r="J40" s="10"/>
    </row>
    <row r="41" spans="1:10" ht="12.75">
      <c r="A41" s="1"/>
      <c r="B41" s="12"/>
      <c r="C41" s="17"/>
      <c r="D41" s="183"/>
      <c r="E41" s="147"/>
      <c r="F41" s="147"/>
      <c r="G41" s="183"/>
      <c r="H41" s="183"/>
      <c r="I41" s="183"/>
      <c r="J41" s="10"/>
    </row>
    <row r="42" spans="1:10" ht="12.75">
      <c r="A42" s="1"/>
      <c r="B42" s="12"/>
      <c r="C42" s="17"/>
      <c r="D42" s="183"/>
      <c r="E42" s="147"/>
      <c r="F42" s="147"/>
      <c r="G42" s="183"/>
      <c r="H42" s="183"/>
      <c r="I42" s="183"/>
      <c r="J42" s="10"/>
    </row>
    <row r="43" spans="1:10" ht="12.75">
      <c r="A43" s="1"/>
      <c r="B43" s="12"/>
      <c r="C43" s="17"/>
      <c r="D43" s="183"/>
      <c r="E43" s="147"/>
      <c r="F43" s="147"/>
      <c r="G43" s="183"/>
      <c r="H43" s="183"/>
      <c r="I43" s="183"/>
      <c r="J43" s="10"/>
    </row>
    <row r="44" spans="1:10" ht="12.75">
      <c r="A44" s="1"/>
      <c r="B44" s="12"/>
      <c r="C44" s="17"/>
      <c r="D44" s="183"/>
      <c r="E44" s="147"/>
      <c r="F44" s="147"/>
      <c r="G44" s="183"/>
      <c r="H44" s="183"/>
      <c r="I44" s="183"/>
      <c r="J44" s="10"/>
    </row>
    <row r="45" spans="1:10" ht="12.75">
      <c r="A45" s="1"/>
      <c r="B45" s="12"/>
      <c r="C45" s="17"/>
      <c r="D45" s="183"/>
      <c r="E45" s="147"/>
      <c r="F45" s="147"/>
      <c r="G45" s="183"/>
      <c r="H45" s="183"/>
      <c r="I45" s="183"/>
      <c r="J45" s="10"/>
    </row>
    <row r="46" spans="1:10" ht="12.75">
      <c r="A46" s="1"/>
      <c r="B46" s="12"/>
      <c r="C46" s="17"/>
      <c r="D46" s="183"/>
      <c r="E46" s="147"/>
      <c r="F46" s="147"/>
      <c r="G46" s="183"/>
      <c r="H46" s="183"/>
      <c r="I46" s="183"/>
      <c r="J46" s="10"/>
    </row>
    <row r="47" spans="1:10" ht="12.75">
      <c r="A47" s="1"/>
      <c r="B47" s="12"/>
      <c r="C47" s="17"/>
      <c r="D47" s="183"/>
      <c r="E47" s="147"/>
      <c r="F47" s="147"/>
      <c r="G47" s="183"/>
      <c r="H47" s="183"/>
      <c r="I47" s="183"/>
      <c r="J47" s="10"/>
    </row>
    <row r="48" spans="1:10" ht="12.75">
      <c r="A48" s="1"/>
      <c r="B48" s="12"/>
      <c r="C48" s="17"/>
      <c r="D48" s="13"/>
      <c r="E48" s="10"/>
      <c r="F48" s="10"/>
      <c r="G48" s="13"/>
      <c r="H48" s="13"/>
      <c r="I48" s="13"/>
      <c r="J48" s="10"/>
    </row>
    <row r="49" spans="1:9" ht="12.75">
      <c r="A49" s="1"/>
      <c r="B49" s="12"/>
      <c r="C49" s="17"/>
      <c r="D49" s="1"/>
      <c r="G49" s="1"/>
      <c r="H49" s="1"/>
      <c r="I49" s="1"/>
    </row>
    <row r="50" spans="1:9" ht="12.75">
      <c r="A50" s="1"/>
      <c r="B50" s="12"/>
      <c r="C50" s="17"/>
      <c r="D50" s="1"/>
      <c r="G50" s="1"/>
      <c r="H50" s="1"/>
      <c r="I50" s="1"/>
    </row>
    <row r="51" spans="1:9" ht="12.75">
      <c r="A51" s="1"/>
      <c r="B51" s="12"/>
      <c r="C51" s="17"/>
      <c r="D51" s="1"/>
      <c r="G51" s="1"/>
      <c r="H51" s="1"/>
      <c r="I51" s="1"/>
    </row>
    <row r="52" spans="1:9" ht="12.75">
      <c r="A52" s="1"/>
      <c r="B52" s="12"/>
      <c r="C52" s="17"/>
      <c r="D52" s="1"/>
      <c r="G52" s="1"/>
      <c r="H52" s="1"/>
      <c r="I52" s="1"/>
    </row>
    <row r="53" spans="1:9" ht="12.75">
      <c r="A53" s="1"/>
      <c r="B53" s="12"/>
      <c r="C53" s="17"/>
      <c r="D53" s="1"/>
      <c r="G53" s="1"/>
      <c r="H53" s="1"/>
      <c r="I53" s="1"/>
    </row>
    <row r="54" spans="1:9" ht="12.75">
      <c r="A54" s="1"/>
      <c r="B54" s="12"/>
      <c r="C54" s="17"/>
      <c r="D54" s="1"/>
      <c r="G54" s="1"/>
      <c r="H54" s="1"/>
      <c r="I54" s="1"/>
    </row>
    <row r="55" spans="1:9" ht="12.75">
      <c r="A55" s="1"/>
      <c r="B55" s="12"/>
      <c r="C55" s="17"/>
      <c r="D55" s="1"/>
      <c r="G55" s="1"/>
      <c r="H55" s="1"/>
      <c r="I55" s="1"/>
    </row>
    <row r="56" spans="1:9" ht="12.75">
      <c r="A56" s="1"/>
      <c r="B56" s="12"/>
      <c r="C56" s="17"/>
      <c r="D56" s="1"/>
      <c r="G56" s="1"/>
      <c r="H56" s="1"/>
      <c r="I56" s="1"/>
    </row>
    <row r="57" spans="1:9" ht="12.75">
      <c r="A57" s="1"/>
      <c r="B57" s="12"/>
      <c r="C57" s="17"/>
      <c r="D57" s="1"/>
      <c r="G57" s="1"/>
      <c r="H57" s="1"/>
      <c r="I57" s="1"/>
    </row>
    <row r="58" spans="1:9" ht="12.75">
      <c r="A58" s="1"/>
      <c r="B58" s="12"/>
      <c r="C58" s="17"/>
      <c r="D58" s="1"/>
      <c r="G58" s="1"/>
      <c r="H58" s="1"/>
      <c r="I58" s="1"/>
    </row>
    <row r="59" spans="1:9" ht="12.75">
      <c r="A59" s="1"/>
      <c r="B59" s="12"/>
      <c r="C59" s="17"/>
      <c r="D59" s="1"/>
      <c r="G59" s="1"/>
      <c r="H59" s="1"/>
      <c r="I59" s="1"/>
    </row>
    <row r="60" spans="1:9" ht="12.75">
      <c r="A60" s="1"/>
      <c r="B60" s="12"/>
      <c r="C60" s="17"/>
      <c r="D60" s="1"/>
      <c r="G60" s="1"/>
      <c r="H60" s="1"/>
      <c r="I60" s="1"/>
    </row>
    <row r="61" spans="1:9" ht="12.75">
      <c r="A61" s="1"/>
      <c r="B61" s="12"/>
      <c r="C61" s="17"/>
      <c r="D61" s="1"/>
      <c r="G61" s="1"/>
      <c r="H61" s="1"/>
      <c r="I61" s="1"/>
    </row>
    <row r="62" spans="1:9" ht="12.75">
      <c r="A62" s="1"/>
      <c r="B62" s="12"/>
      <c r="C62" s="17"/>
      <c r="D62" s="1"/>
      <c r="G62" s="1"/>
      <c r="H62" s="1"/>
      <c r="I62" s="1"/>
    </row>
    <row r="63" spans="1:9" ht="12.75">
      <c r="A63" s="1"/>
      <c r="B63" s="12"/>
      <c r="C63" s="17"/>
      <c r="D63" s="1"/>
      <c r="G63" s="1"/>
      <c r="H63" s="1"/>
      <c r="I63" s="1"/>
    </row>
    <row r="64" spans="1:9" ht="12.75">
      <c r="A64" s="1"/>
      <c r="B64" s="12"/>
      <c r="C64" s="17"/>
      <c r="D64" s="1"/>
      <c r="G64" s="1"/>
      <c r="H64" s="1"/>
      <c r="I64" s="1"/>
    </row>
    <row r="65" spans="1:9" ht="12.75">
      <c r="A65" s="1"/>
      <c r="B65" s="12"/>
      <c r="C65" s="17"/>
      <c r="D65" s="1"/>
      <c r="G65" s="1"/>
      <c r="H65" s="1"/>
      <c r="I65" s="1"/>
    </row>
    <row r="66" spans="1:9" ht="12.75">
      <c r="A66" s="1"/>
      <c r="B66" s="12"/>
      <c r="C66" s="17"/>
      <c r="D66" s="1"/>
      <c r="G66" s="1"/>
      <c r="H66" s="1"/>
      <c r="I66" s="1"/>
    </row>
    <row r="67" spans="1:9" ht="12.75">
      <c r="A67" s="1"/>
      <c r="B67" s="12"/>
      <c r="C67" s="17"/>
      <c r="D67" s="1"/>
      <c r="G67" s="1"/>
      <c r="H67" s="1"/>
      <c r="I67" s="1"/>
    </row>
    <row r="68" spans="1:9" ht="12.75">
      <c r="A68" s="1"/>
      <c r="B68" s="12"/>
      <c r="C68" s="17"/>
      <c r="D68" s="1"/>
      <c r="G68" s="1"/>
      <c r="H68" s="1"/>
      <c r="I68" s="1"/>
    </row>
    <row r="69" spans="1:9" ht="12.75">
      <c r="A69" s="1"/>
      <c r="B69" s="12"/>
      <c r="C69" s="17"/>
      <c r="D69" s="1"/>
      <c r="G69" s="1"/>
      <c r="H69" s="1"/>
      <c r="I69" s="1"/>
    </row>
    <row r="70" spans="1:9" ht="12.75">
      <c r="A70" s="1"/>
      <c r="B70" s="12"/>
      <c r="C70" s="17"/>
      <c r="D70" s="1"/>
      <c r="G70" s="1"/>
      <c r="H70" s="1"/>
      <c r="I70" s="1"/>
    </row>
    <row r="71" spans="1:9" ht="12.75">
      <c r="A71" s="1"/>
      <c r="B71" s="12"/>
      <c r="C71" s="17"/>
      <c r="D71" s="1"/>
      <c r="G71" s="1"/>
      <c r="H71" s="1"/>
      <c r="I71" s="1"/>
    </row>
    <row r="72" spans="1:9" ht="12.75">
      <c r="A72" s="1"/>
      <c r="B72" s="12"/>
      <c r="C72" s="17"/>
      <c r="D72" s="1"/>
      <c r="G72" s="1"/>
      <c r="H72" s="1"/>
      <c r="I72" s="1"/>
    </row>
    <row r="73" spans="1:9" ht="12.75">
      <c r="A73" s="1"/>
      <c r="B73" s="12"/>
      <c r="C73" s="17"/>
      <c r="D73" s="1"/>
      <c r="G73" s="1"/>
      <c r="H73" s="1"/>
      <c r="I73" s="1"/>
    </row>
    <row r="74" spans="1:9" ht="12.75">
      <c r="A74" s="1"/>
      <c r="B74" s="12"/>
      <c r="C74" s="17"/>
      <c r="D74" s="1"/>
      <c r="G74" s="1"/>
      <c r="H74" s="1"/>
      <c r="I74" s="1"/>
    </row>
    <row r="75" spans="1:9" ht="12.75">
      <c r="A75" s="1"/>
      <c r="B75" s="12"/>
      <c r="C75" s="17"/>
      <c r="D75" s="1"/>
      <c r="G75" s="1"/>
      <c r="H75" s="1"/>
      <c r="I75" s="1"/>
    </row>
    <row r="76" spans="1:9" ht="12.75">
      <c r="A76" s="1"/>
      <c r="B76" s="12"/>
      <c r="C76" s="17"/>
      <c r="D76" s="1"/>
      <c r="G76" s="1"/>
      <c r="H76" s="1"/>
      <c r="I76" s="1"/>
    </row>
    <row r="77" spans="1:9" ht="12.75">
      <c r="A77" s="1"/>
      <c r="B77" s="12"/>
      <c r="C77" s="17"/>
      <c r="D77" s="1"/>
      <c r="G77" s="1"/>
      <c r="H77" s="1"/>
      <c r="I77" s="1"/>
    </row>
    <row r="78" spans="1:9" ht="12.75">
      <c r="A78" s="1"/>
      <c r="B78" s="12"/>
      <c r="C78" s="17"/>
      <c r="D78" s="1"/>
      <c r="G78" s="1"/>
      <c r="H78" s="1"/>
      <c r="I78" s="1"/>
    </row>
    <row r="79" spans="1:9" ht="12.75">
      <c r="A79" s="1"/>
      <c r="B79" s="12"/>
      <c r="C79" s="17"/>
      <c r="D79" s="1"/>
      <c r="G79" s="1"/>
      <c r="H79" s="1"/>
      <c r="I79" s="1"/>
    </row>
    <row r="80" spans="1:9" ht="12.75">
      <c r="A80" s="1"/>
      <c r="B80" s="12"/>
      <c r="C80" s="17"/>
      <c r="D80" s="1"/>
      <c r="G80" s="1"/>
      <c r="H80" s="1"/>
      <c r="I80" s="1"/>
    </row>
    <row r="81" spans="1:9" ht="12.75">
      <c r="A81" s="1"/>
      <c r="B81" s="12"/>
      <c r="C81" s="17"/>
      <c r="D81" s="1"/>
      <c r="G81" s="1"/>
      <c r="H81" s="1"/>
      <c r="I81" s="1"/>
    </row>
    <row r="82" spans="1:9" ht="12.75">
      <c r="A82" s="1"/>
      <c r="B82" s="12"/>
      <c r="C82" s="17"/>
      <c r="D82" s="1"/>
      <c r="G82" s="1"/>
      <c r="H82" s="1"/>
      <c r="I82" s="1"/>
    </row>
    <row r="83" spans="1:9" ht="12.75">
      <c r="A83" s="1"/>
      <c r="B83" s="12"/>
      <c r="C83" s="17"/>
      <c r="D83" s="1"/>
      <c r="G83" s="1"/>
      <c r="H83" s="1"/>
      <c r="I83" s="1"/>
    </row>
  </sheetData>
  <sheetProtection/>
  <conditionalFormatting sqref="D3:R15 C6:C15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K33"/>
  <sheetViews>
    <sheetView zoomScalePageLayoutView="0" workbookViewId="0" topLeftCell="C1">
      <selection activeCell="J4" sqref="J4"/>
    </sheetView>
  </sheetViews>
  <sheetFormatPr defaultColWidth="9.140625" defaultRowHeight="12.75"/>
  <cols>
    <col min="1" max="1" width="15.57421875" style="0" customWidth="1"/>
    <col min="2" max="2" width="15.57421875" style="57" customWidth="1"/>
    <col min="3" max="3" width="16.140625" style="0" customWidth="1"/>
    <col min="4" max="4" width="24.421875" style="0" customWidth="1"/>
    <col min="5" max="5" width="12.140625" style="0" customWidth="1"/>
    <col min="6" max="6" width="23.00390625" style="0" bestFit="1" customWidth="1"/>
    <col min="7" max="7" width="13.8515625" style="0" customWidth="1"/>
    <col min="8" max="8" width="21.8515625" style="0" customWidth="1"/>
  </cols>
  <sheetData>
    <row r="1" spans="1:10" ht="14.25">
      <c r="A1" s="141" t="s">
        <v>482</v>
      </c>
      <c r="B1" s="56"/>
      <c r="C1" s="1"/>
      <c r="D1" s="1"/>
      <c r="E1" s="1"/>
      <c r="F1" s="1"/>
      <c r="G1" s="1"/>
      <c r="H1" s="1"/>
      <c r="I1" s="1"/>
      <c r="J1" s="1"/>
    </row>
    <row r="2" spans="1:2" ht="13.5" thickBot="1">
      <c r="A2" t="s">
        <v>1622</v>
      </c>
      <c r="B2" s="57" t="s">
        <v>1791</v>
      </c>
    </row>
    <row r="3" spans="3:11" ht="12.75">
      <c r="C3" s="105" t="s">
        <v>517</v>
      </c>
      <c r="D3" s="117">
        <v>0</v>
      </c>
      <c r="E3" s="117">
        <v>0</v>
      </c>
      <c r="F3" s="117">
        <v>0</v>
      </c>
      <c r="G3" s="117">
        <v>0</v>
      </c>
      <c r="H3" s="118">
        <v>0</v>
      </c>
      <c r="I3" s="120">
        <v>0</v>
      </c>
      <c r="J3" s="10"/>
      <c r="K3" s="10"/>
    </row>
    <row r="4" spans="3:11" ht="14.25">
      <c r="C4" s="119" t="s">
        <v>475</v>
      </c>
      <c r="D4" s="120" t="s">
        <v>497</v>
      </c>
      <c r="E4" s="135" t="s">
        <v>466</v>
      </c>
      <c r="F4" s="135" t="s">
        <v>476</v>
      </c>
      <c r="G4" s="120" t="s">
        <v>480</v>
      </c>
      <c r="H4" s="121" t="s">
        <v>481</v>
      </c>
      <c r="I4" s="10"/>
      <c r="J4" s="10"/>
      <c r="K4" s="10"/>
    </row>
    <row r="5" spans="3:11" ht="12.75">
      <c r="C5" s="119">
        <v>0</v>
      </c>
      <c r="D5" s="120">
        <v>0</v>
      </c>
      <c r="E5" s="120">
        <v>0</v>
      </c>
      <c r="F5" s="120">
        <v>0</v>
      </c>
      <c r="G5" s="120">
        <v>0</v>
      </c>
      <c r="H5" s="121">
        <v>0</v>
      </c>
      <c r="I5" s="10"/>
      <c r="J5" s="10"/>
      <c r="K5" s="10"/>
    </row>
    <row r="6" spans="1:11" ht="12.75">
      <c r="A6" s="161">
        <f>UnitPrices!D176</f>
        <v>17.439236820000005</v>
      </c>
      <c r="B6" s="57">
        <f>A6*E6</f>
        <v>7080.330148920002</v>
      </c>
      <c r="C6" s="119">
        <v>0</v>
      </c>
      <c r="D6" s="120">
        <v>0</v>
      </c>
      <c r="E6" s="120">
        <v>406</v>
      </c>
      <c r="F6" s="135" t="s">
        <v>136</v>
      </c>
      <c r="G6" s="120">
        <v>0</v>
      </c>
      <c r="H6" s="121">
        <v>0</v>
      </c>
      <c r="I6" s="10"/>
      <c r="J6" s="10"/>
      <c r="K6" s="10"/>
    </row>
    <row r="7" spans="1:11" ht="12.75">
      <c r="A7">
        <v>0</v>
      </c>
      <c r="B7" s="57">
        <f>A7*E7</f>
        <v>0</v>
      </c>
      <c r="C7" s="140">
        <v>0</v>
      </c>
      <c r="D7" s="120">
        <v>0</v>
      </c>
      <c r="E7" s="120">
        <v>0</v>
      </c>
      <c r="F7" s="120">
        <v>0</v>
      </c>
      <c r="G7" s="120">
        <v>0</v>
      </c>
      <c r="H7" s="121">
        <v>0</v>
      </c>
      <c r="I7" s="10"/>
      <c r="J7" s="10"/>
      <c r="K7" s="10"/>
    </row>
    <row r="8" spans="3:11" ht="12.75">
      <c r="C8" s="119">
        <v>0</v>
      </c>
      <c r="D8" s="120">
        <v>0</v>
      </c>
      <c r="E8" s="120">
        <v>0</v>
      </c>
      <c r="F8" s="120">
        <v>0</v>
      </c>
      <c r="G8" s="120">
        <v>0</v>
      </c>
      <c r="H8" s="121">
        <v>0</v>
      </c>
      <c r="I8" s="10"/>
      <c r="J8" s="10"/>
      <c r="K8" s="10"/>
    </row>
    <row r="9" spans="3:11" ht="12.75">
      <c r="C9" s="119">
        <v>0</v>
      </c>
      <c r="D9" s="120">
        <v>0</v>
      </c>
      <c r="E9" s="120">
        <v>0</v>
      </c>
      <c r="F9" s="120">
        <v>0</v>
      </c>
      <c r="G9" s="120">
        <v>0</v>
      </c>
      <c r="H9" s="121">
        <v>0</v>
      </c>
      <c r="I9" s="10"/>
      <c r="J9" s="10"/>
      <c r="K9" s="10"/>
    </row>
    <row r="10" spans="3:11" ht="12.75">
      <c r="C10" s="119">
        <v>0</v>
      </c>
      <c r="D10" s="120">
        <v>0</v>
      </c>
      <c r="E10" s="120">
        <v>0</v>
      </c>
      <c r="F10" s="120">
        <v>0</v>
      </c>
      <c r="G10" s="120">
        <v>0</v>
      </c>
      <c r="H10" s="121">
        <v>0</v>
      </c>
      <c r="I10" s="10"/>
      <c r="J10" s="10"/>
      <c r="K10" s="10"/>
    </row>
    <row r="11" spans="3:11" ht="12.75">
      <c r="C11" s="119">
        <v>0</v>
      </c>
      <c r="D11" s="120">
        <v>0</v>
      </c>
      <c r="E11" s="120">
        <v>0</v>
      </c>
      <c r="F11" s="120">
        <v>0</v>
      </c>
      <c r="G11" s="120">
        <v>0</v>
      </c>
      <c r="H11" s="121">
        <v>0</v>
      </c>
      <c r="I11" s="10"/>
      <c r="J11" s="10"/>
      <c r="K11" s="10"/>
    </row>
    <row r="12" spans="3:11" ht="13.5" thickBot="1">
      <c r="C12" s="175" t="s">
        <v>462</v>
      </c>
      <c r="D12" s="124">
        <v>0</v>
      </c>
      <c r="E12" s="124">
        <f>SUM(E6:E7)</f>
        <v>406</v>
      </c>
      <c r="F12" s="124">
        <v>0</v>
      </c>
      <c r="G12" s="124">
        <v>0</v>
      </c>
      <c r="H12" s="125">
        <v>0</v>
      </c>
      <c r="I12" s="10"/>
      <c r="J12" s="10"/>
      <c r="K12" s="10"/>
    </row>
    <row r="13" spans="1:11" ht="12.75">
      <c r="A13" t="s">
        <v>1187</v>
      </c>
      <c r="B13" s="57">
        <f>SUM(B6:B7)</f>
        <v>7080.330148920002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15">
      <c r="C14" s="10"/>
      <c r="D14" s="174"/>
      <c r="E14" s="174"/>
      <c r="F14" s="10"/>
      <c r="G14" s="10"/>
      <c r="H14" s="10"/>
      <c r="I14" s="10"/>
      <c r="J14" s="10"/>
      <c r="K14" s="10"/>
    </row>
    <row r="15" spans="3:11" ht="15">
      <c r="C15" s="10"/>
      <c r="D15" s="172"/>
      <c r="E15" s="172"/>
      <c r="F15" s="10"/>
      <c r="G15" s="10"/>
      <c r="H15" s="10"/>
      <c r="I15" s="10"/>
      <c r="J15" s="10"/>
      <c r="K15" s="10"/>
    </row>
    <row r="16" spans="3:11" ht="12.75">
      <c r="C16" s="10"/>
      <c r="D16" s="147"/>
      <c r="E16" s="147"/>
      <c r="F16" s="10"/>
      <c r="G16" s="10"/>
      <c r="H16" s="10"/>
      <c r="I16" s="10"/>
      <c r="J16" s="10"/>
      <c r="K16" s="10"/>
    </row>
    <row r="17" spans="3:11" ht="12.75">
      <c r="C17" s="10"/>
      <c r="D17" s="147"/>
      <c r="E17" s="147"/>
      <c r="F17" s="10"/>
      <c r="G17" s="10"/>
      <c r="H17" s="10"/>
      <c r="I17" s="10"/>
      <c r="J17" s="10"/>
      <c r="K17" s="10"/>
    </row>
    <row r="18" spans="3:11" ht="12.75">
      <c r="C18" s="10"/>
      <c r="D18" s="10"/>
      <c r="E18" s="10"/>
      <c r="F18" s="10"/>
      <c r="G18" s="10"/>
      <c r="H18" s="10"/>
      <c r="I18" s="10"/>
      <c r="J18" s="10"/>
      <c r="K18" s="10"/>
    </row>
    <row r="19" spans="3:11" ht="12.75">
      <c r="C19" s="10"/>
      <c r="D19" s="10"/>
      <c r="E19" s="10"/>
      <c r="F19" s="10"/>
      <c r="G19" s="10"/>
      <c r="H19" s="10"/>
      <c r="I19" s="10"/>
      <c r="J19" s="10"/>
      <c r="K19" s="10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30" spans="2:3" ht="12.75">
      <c r="B30" s="57">
        <f>SUM(B6:B29)</f>
        <v>14160.660297840004</v>
      </c>
      <c r="C30" t="s">
        <v>1107</v>
      </c>
    </row>
    <row r="33" ht="12.75">
      <c r="D33" t="s">
        <v>1110</v>
      </c>
    </row>
  </sheetData>
  <sheetProtection/>
  <conditionalFormatting sqref="C3:K19">
    <cfRule type="cellIs" priority="1" dxfId="0" operator="between" stopIfTrue="1">
      <formula>0</formula>
      <formula>0</formula>
    </cfRule>
  </conditionalFormatting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Revit Technology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CCCLABS</cp:lastModifiedBy>
  <dcterms:created xsi:type="dcterms:W3CDTF">2002-01-16T18:19:07Z</dcterms:created>
  <dcterms:modified xsi:type="dcterms:W3CDTF">2010-12-16T20:29:19Z</dcterms:modified>
  <cp:category/>
  <cp:version/>
  <cp:contentType/>
  <cp:contentStatus/>
</cp:coreProperties>
</file>